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scott\Desktop\Work 150714\CLS\"/>
    </mc:Choice>
  </mc:AlternateContent>
  <bookViews>
    <workbookView xWindow="0" yWindow="0" windowWidth="13425" windowHeight="5685" activeTab="1"/>
  </bookViews>
  <sheets>
    <sheet name="Budget" sheetId="2" r:id="rId1"/>
    <sheet name="Cash Flow" sheetId="1" r:id="rId2"/>
  </sheets>
  <definedNames>
    <definedName name="_xlnm.Print_Titles" localSheetId="0">Budget!$5:$6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1" l="1"/>
  <c r="P30" i="1" s="1"/>
  <c r="O39" i="1"/>
  <c r="O31" i="1"/>
  <c r="X46" i="1" l="1"/>
  <c r="Z46" i="1" s="1"/>
  <c r="X39" i="1"/>
  <c r="Z39" i="1" s="1"/>
  <c r="AA46" i="1" l="1"/>
  <c r="Z47" i="1"/>
  <c r="Z40" i="1"/>
  <c r="Z41" i="1" s="1"/>
  <c r="Z81" i="1" l="1"/>
  <c r="Z97" i="1" s="1"/>
  <c r="AA47" i="1"/>
  <c r="AA48" i="1"/>
  <c r="Z48" i="1"/>
  <c r="Z100" i="1" s="1"/>
  <c r="Z114" i="1" s="1"/>
  <c r="Z51" i="1" l="1"/>
  <c r="Z64" i="1" l="1"/>
  <c r="AA44" i="1"/>
  <c r="G104" i="2"/>
  <c r="J104" i="2"/>
  <c r="G102" i="2"/>
  <c r="J102" i="2"/>
  <c r="G100" i="2" l="1"/>
  <c r="H100" i="2"/>
  <c r="J100" i="2"/>
  <c r="K100" i="2"/>
  <c r="L100" i="2"/>
  <c r="F100" i="2"/>
  <c r="J106" i="2"/>
  <c r="L106" i="2" s="1"/>
  <c r="G106" i="2"/>
  <c r="G108" i="2" s="1"/>
  <c r="J108" i="2"/>
  <c r="K106" i="2" s="1"/>
  <c r="G97" i="2"/>
  <c r="H97" i="2"/>
  <c r="J97" i="2"/>
  <c r="K97" i="2"/>
  <c r="L97" i="2"/>
  <c r="F97" i="2"/>
  <c r="G94" i="2"/>
  <c r="H94" i="2"/>
  <c r="J94" i="2"/>
  <c r="K94" i="2"/>
  <c r="L94" i="2"/>
  <c r="F94" i="2"/>
  <c r="G84" i="2"/>
  <c r="H84" i="2"/>
  <c r="J84" i="2"/>
  <c r="K84" i="2"/>
  <c r="L84" i="2"/>
  <c r="F84" i="2"/>
  <c r="G80" i="2"/>
  <c r="H80" i="2"/>
  <c r="J80" i="2"/>
  <c r="K80" i="2"/>
  <c r="L80" i="2"/>
  <c r="F80" i="2"/>
  <c r="G76" i="2"/>
  <c r="H76" i="2"/>
  <c r="J76" i="2"/>
  <c r="K76" i="2"/>
  <c r="L76" i="2"/>
  <c r="F76" i="2"/>
  <c r="G73" i="2"/>
  <c r="H73" i="2"/>
  <c r="J73" i="2"/>
  <c r="K73" i="2"/>
  <c r="L73" i="2"/>
  <c r="F73" i="2"/>
  <c r="G59" i="2"/>
  <c r="H59" i="2"/>
  <c r="J59" i="2"/>
  <c r="K59" i="2"/>
  <c r="L59" i="2"/>
  <c r="F59" i="2"/>
  <c r="G52" i="2"/>
  <c r="H52" i="2"/>
  <c r="J52" i="2"/>
  <c r="K52" i="2"/>
  <c r="L52" i="2"/>
  <c r="F52" i="2"/>
  <c r="G49" i="2"/>
  <c r="J49" i="2"/>
  <c r="K49" i="2"/>
  <c r="G39" i="2"/>
  <c r="J39" i="2"/>
  <c r="K39" i="2"/>
  <c r="G19" i="2"/>
  <c r="H19" i="2"/>
  <c r="J19" i="2"/>
  <c r="K19" i="2"/>
  <c r="L19" i="2"/>
  <c r="F19" i="2"/>
  <c r="H10" i="2"/>
  <c r="H11" i="2"/>
  <c r="H12" i="2"/>
  <c r="H13" i="2"/>
  <c r="H14" i="2"/>
  <c r="H15" i="2"/>
  <c r="H16" i="2"/>
  <c r="H17" i="2"/>
  <c r="H21" i="2"/>
  <c r="H22" i="2"/>
  <c r="H23" i="2"/>
  <c r="H24" i="2"/>
  <c r="H25" i="2"/>
  <c r="H27" i="2"/>
  <c r="H28" i="2"/>
  <c r="H41" i="2"/>
  <c r="H42" i="2"/>
  <c r="H43" i="2"/>
  <c r="H44" i="2"/>
  <c r="H46" i="2"/>
  <c r="H47" i="2"/>
  <c r="H61" i="2"/>
  <c r="H62" i="2"/>
  <c r="H63" i="2"/>
  <c r="H64" i="2"/>
  <c r="H65" i="2"/>
  <c r="H66" i="2"/>
  <c r="H57" i="2"/>
  <c r="H82" i="2"/>
  <c r="H83" i="2"/>
  <c r="H55" i="2"/>
  <c r="H67" i="2"/>
  <c r="H86" i="2"/>
  <c r="H35" i="2"/>
  <c r="H72" i="2"/>
  <c r="H93" i="2"/>
  <c r="H36" i="2"/>
  <c r="H37" i="2"/>
  <c r="H75" i="2"/>
  <c r="H87" i="2"/>
  <c r="H88" i="2"/>
  <c r="H89" i="2"/>
  <c r="H90" i="2"/>
  <c r="H91" i="2"/>
  <c r="H92" i="2"/>
  <c r="H96" i="2"/>
  <c r="H29" i="2"/>
  <c r="H48" i="2"/>
  <c r="H51" i="2"/>
  <c r="H54" i="2"/>
  <c r="H78" i="2"/>
  <c r="H79" i="2"/>
  <c r="H30" i="2"/>
  <c r="H31" i="2"/>
  <c r="H32" i="2"/>
  <c r="H33" i="2"/>
  <c r="H34" i="2"/>
  <c r="H38" i="2"/>
  <c r="H56" i="2"/>
  <c r="H58" i="2"/>
  <c r="H68" i="2"/>
  <c r="H69" i="2"/>
  <c r="H70" i="2"/>
  <c r="H71" i="2"/>
  <c r="H99" i="2"/>
  <c r="H9" i="2"/>
  <c r="L12" i="2"/>
  <c r="L67" i="2"/>
  <c r="L91" i="2"/>
  <c r="L46" i="2"/>
  <c r="K102" i="2" l="1"/>
  <c r="K104" i="2" s="1"/>
  <c r="K108" i="2" s="1"/>
  <c r="L79" i="2"/>
  <c r="L36" i="2"/>
  <c r="L83" i="2"/>
  <c r="L31" i="2"/>
  <c r="L54" i="2"/>
  <c r="L89" i="2"/>
  <c r="L45" i="2"/>
  <c r="F45" i="2" s="1"/>
  <c r="L22" i="2"/>
  <c r="L65" i="2"/>
  <c r="L96" i="2"/>
  <c r="L86" i="2"/>
  <c r="L55" i="2"/>
  <c r="L64" i="2"/>
  <c r="L16" i="2"/>
  <c r="L26" i="2"/>
  <c r="L10" i="2"/>
  <c r="L23" i="2"/>
  <c r="L62" i="2"/>
  <c r="L24" i="2"/>
  <c r="L51" i="2"/>
  <c r="L25" i="2"/>
  <c r="L17" i="2"/>
  <c r="L11" i="2"/>
  <c r="L29" i="2"/>
  <c r="O55" i="1"/>
  <c r="S12" i="1"/>
  <c r="P12" i="1"/>
  <c r="F49" i="2" l="1"/>
  <c r="H45" i="2"/>
  <c r="H49" i="2" s="1"/>
  <c r="F26" i="2"/>
  <c r="L39" i="2"/>
  <c r="L49" i="2"/>
  <c r="L87" i="2"/>
  <c r="L47" i="2"/>
  <c r="L28" i="2"/>
  <c r="L68" i="2"/>
  <c r="L58" i="2"/>
  <c r="L69" i="2"/>
  <c r="L37" i="2"/>
  <c r="L43" i="2"/>
  <c r="L90" i="2"/>
  <c r="L72" i="2"/>
  <c r="L38" i="2"/>
  <c r="L92" i="2"/>
  <c r="L44" i="2"/>
  <c r="L33" i="2"/>
  <c r="L93" i="2"/>
  <c r="L27" i="2"/>
  <c r="L32" i="2"/>
  <c r="L42" i="2"/>
  <c r="L78" i="2"/>
  <c r="L71" i="2"/>
  <c r="L88" i="2"/>
  <c r="L63" i="2"/>
  <c r="L70" i="2"/>
  <c r="L48" i="2"/>
  <c r="L66" i="2"/>
  <c r="L15" i="2"/>
  <c r="L34" i="2"/>
  <c r="O20" i="1"/>
  <c r="P11" i="1"/>
  <c r="S11" i="1" s="1"/>
  <c r="F39" i="2" l="1"/>
  <c r="F102" i="2" s="1"/>
  <c r="F104" i="2" s="1"/>
  <c r="F108" i="2" s="1"/>
  <c r="H26" i="2"/>
  <c r="L102" i="2"/>
  <c r="L104" i="2" s="1"/>
  <c r="L108" i="2" s="1"/>
  <c r="L75" i="2"/>
  <c r="L99" i="2"/>
  <c r="L21" i="2"/>
  <c r="L9" i="2"/>
  <c r="L61" i="2"/>
  <c r="H39" i="2" l="1"/>
  <c r="H102" i="2" s="1"/>
  <c r="H104" i="2" s="1"/>
  <c r="H108" i="2" s="1"/>
  <c r="L82" i="2"/>
  <c r="O80" i="1"/>
  <c r="V79" i="1"/>
  <c r="O79" i="1" s="1"/>
  <c r="P79" i="1" s="1"/>
  <c r="Q79" i="1" s="1"/>
  <c r="R79" i="1" s="1"/>
  <c r="S79" i="1" s="1"/>
  <c r="O95" i="1"/>
  <c r="P95" i="1" s="1"/>
  <c r="Q95" i="1" s="1"/>
  <c r="R95" i="1" s="1"/>
  <c r="S95" i="1" s="1"/>
  <c r="O94" i="1"/>
  <c r="P94" i="1" s="1"/>
  <c r="Q94" i="1" s="1"/>
  <c r="R94" i="1" s="1"/>
  <c r="S94" i="1" s="1"/>
  <c r="O93" i="1"/>
  <c r="P93" i="1" s="1"/>
  <c r="Q93" i="1" s="1"/>
  <c r="R93" i="1" s="1"/>
  <c r="S93" i="1" s="1"/>
  <c r="O92" i="1"/>
  <c r="P92" i="1" s="1"/>
  <c r="Q92" i="1" s="1"/>
  <c r="R92" i="1" s="1"/>
  <c r="S92" i="1" s="1"/>
  <c r="O91" i="1"/>
  <c r="P91" i="1" s="1"/>
  <c r="Q91" i="1" s="1"/>
  <c r="R91" i="1" s="1"/>
  <c r="S91" i="1" s="1"/>
  <c r="O90" i="1"/>
  <c r="P90" i="1" s="1"/>
  <c r="Q90" i="1" s="1"/>
  <c r="R90" i="1" s="1"/>
  <c r="S90" i="1" s="1"/>
  <c r="O89" i="1"/>
  <c r="P89" i="1" s="1"/>
  <c r="Q89" i="1" s="1"/>
  <c r="R89" i="1" s="1"/>
  <c r="S89" i="1" s="1"/>
  <c r="P87" i="1"/>
  <c r="Q87" i="1" s="1"/>
  <c r="R87" i="1" s="1"/>
  <c r="S87" i="1" s="1"/>
  <c r="O87" i="1"/>
  <c r="O86" i="1"/>
  <c r="P86" i="1" s="1"/>
  <c r="Q86" i="1" s="1"/>
  <c r="R86" i="1" s="1"/>
  <c r="S86" i="1" s="1"/>
  <c r="O85" i="1"/>
  <c r="P85" i="1" s="1"/>
  <c r="Q85" i="1" s="1"/>
  <c r="R85" i="1" s="1"/>
  <c r="S85" i="1" s="1"/>
  <c r="O84" i="1"/>
  <c r="P84" i="1" s="1"/>
  <c r="Q84" i="1" s="1"/>
  <c r="R84" i="1" s="1"/>
  <c r="S84" i="1" s="1"/>
  <c r="O83" i="1"/>
  <c r="P83" i="1" s="1"/>
  <c r="Q83" i="1" s="1"/>
  <c r="R83" i="1" s="1"/>
  <c r="S83" i="1" s="1"/>
  <c r="O82" i="1"/>
  <c r="P82" i="1" s="1"/>
  <c r="Q82" i="1" s="1"/>
  <c r="R82" i="1" s="1"/>
  <c r="S82" i="1" s="1"/>
  <c r="P80" i="1"/>
  <c r="Q80" i="1" s="1"/>
  <c r="R80" i="1" s="1"/>
  <c r="S80" i="1" s="1"/>
  <c r="P78" i="1"/>
  <c r="Q78" i="1" s="1"/>
  <c r="R78" i="1" s="1"/>
  <c r="S78" i="1" s="1"/>
  <c r="O77" i="1"/>
  <c r="P77" i="1" s="1"/>
  <c r="Q77" i="1" s="1"/>
  <c r="R77" i="1" s="1"/>
  <c r="S77" i="1" s="1"/>
  <c r="O76" i="1"/>
  <c r="P76" i="1" s="1"/>
  <c r="Q76" i="1" s="1"/>
  <c r="R76" i="1" s="1"/>
  <c r="S76" i="1" s="1"/>
  <c r="O75" i="1"/>
  <c r="P75" i="1" s="1"/>
  <c r="Q75" i="1" s="1"/>
  <c r="R75" i="1" s="1"/>
  <c r="S75" i="1" s="1"/>
  <c r="O73" i="1"/>
  <c r="P73" i="1" s="1"/>
  <c r="Q73" i="1" s="1"/>
  <c r="R73" i="1" s="1"/>
  <c r="S73" i="1" s="1"/>
  <c r="O72" i="1"/>
  <c r="P72" i="1" s="1"/>
  <c r="Q72" i="1" s="1"/>
  <c r="R72" i="1" s="1"/>
  <c r="S72" i="1" s="1"/>
  <c r="O71" i="1"/>
  <c r="P71" i="1" s="1"/>
  <c r="Q71" i="1" s="1"/>
  <c r="R71" i="1" s="1"/>
  <c r="S71" i="1" s="1"/>
  <c r="O70" i="1"/>
  <c r="P70" i="1" s="1"/>
  <c r="Q70" i="1" s="1"/>
  <c r="R70" i="1" s="1"/>
  <c r="S70" i="1" s="1"/>
  <c r="O69" i="1"/>
  <c r="P69" i="1" s="1"/>
  <c r="Q69" i="1" s="1"/>
  <c r="R69" i="1" s="1"/>
  <c r="S69" i="1" s="1"/>
  <c r="O68" i="1"/>
  <c r="P68" i="1" s="1"/>
  <c r="Q68" i="1" s="1"/>
  <c r="R68" i="1" s="1"/>
  <c r="S68" i="1" s="1"/>
  <c r="O67" i="1"/>
  <c r="P67" i="1" s="1"/>
  <c r="Q67" i="1" s="1"/>
  <c r="R67" i="1" s="1"/>
  <c r="S67" i="1" s="1"/>
  <c r="O65" i="1"/>
  <c r="P65" i="1" s="1"/>
  <c r="Q65" i="1" s="1"/>
  <c r="R65" i="1" s="1"/>
  <c r="S65" i="1" s="1"/>
  <c r="O63" i="1"/>
  <c r="P63" i="1" s="1"/>
  <c r="Q63" i="1" s="1"/>
  <c r="R63" i="1" s="1"/>
  <c r="S63" i="1" s="1"/>
  <c r="O62" i="1"/>
  <c r="P62" i="1" s="1"/>
  <c r="Q62" i="1" s="1"/>
  <c r="R62" i="1" s="1"/>
  <c r="S62" i="1" s="1"/>
  <c r="O61" i="1"/>
  <c r="P61" i="1" s="1"/>
  <c r="Q61" i="1" s="1"/>
  <c r="R61" i="1" s="1"/>
  <c r="S61" i="1" s="1"/>
  <c r="O60" i="1"/>
  <c r="P60" i="1" s="1"/>
  <c r="Q60" i="1" s="1"/>
  <c r="R60" i="1" s="1"/>
  <c r="S60" i="1" s="1"/>
  <c r="O59" i="1"/>
  <c r="P59" i="1"/>
  <c r="Q59" i="1" s="1"/>
  <c r="R59" i="1" s="1"/>
  <c r="S59" i="1" s="1"/>
  <c r="O53" i="1"/>
  <c r="P53" i="1" s="1"/>
  <c r="Q53" i="1" s="1"/>
  <c r="R53" i="1" s="1"/>
  <c r="S53" i="1" s="1"/>
  <c r="O52" i="1"/>
  <c r="P52" i="1" s="1"/>
  <c r="Q52" i="1" s="1"/>
  <c r="R52" i="1" s="1"/>
  <c r="S52" i="1" s="1"/>
  <c r="O27" i="1"/>
  <c r="P27" i="1" s="1"/>
  <c r="Q27" i="1" s="1"/>
  <c r="R27" i="1" s="1"/>
  <c r="S27" i="1" s="1"/>
  <c r="O28" i="1"/>
  <c r="P28" i="1" s="1"/>
  <c r="Q28" i="1" s="1"/>
  <c r="R28" i="1" s="1"/>
  <c r="S28" i="1" s="1"/>
  <c r="O29" i="1"/>
  <c r="P29" i="1" s="1"/>
  <c r="Q29" i="1" s="1"/>
  <c r="R29" i="1" s="1"/>
  <c r="S29" i="1" s="1"/>
  <c r="Q30" i="1"/>
  <c r="R30" i="1" s="1"/>
  <c r="S30" i="1" s="1"/>
  <c r="Q31" i="1"/>
  <c r="O32" i="1"/>
  <c r="P32" i="1" s="1"/>
  <c r="Q32" i="1" s="1"/>
  <c r="R32" i="1" s="1"/>
  <c r="S32" i="1" s="1"/>
  <c r="O33" i="1"/>
  <c r="P33" i="1"/>
  <c r="Q33" i="1" s="1"/>
  <c r="R33" i="1" s="1"/>
  <c r="S33" i="1" s="1"/>
  <c r="O35" i="1"/>
  <c r="P35" i="1"/>
  <c r="O36" i="1"/>
  <c r="P36" i="1"/>
  <c r="Q36" i="1" s="1"/>
  <c r="R36" i="1" s="1"/>
  <c r="S36" i="1" s="1"/>
  <c r="O37" i="1"/>
  <c r="P37" i="1" s="1"/>
  <c r="Q37" i="1" s="1"/>
  <c r="R37" i="1" s="1"/>
  <c r="S37" i="1" s="1"/>
  <c r="O38" i="1"/>
  <c r="P38" i="1" s="1"/>
  <c r="Q38" i="1" s="1"/>
  <c r="R38" i="1" s="1"/>
  <c r="S38" i="1" s="1"/>
  <c r="Q39" i="1"/>
  <c r="O40" i="1"/>
  <c r="P40" i="1" s="1"/>
  <c r="Q40" i="1" s="1"/>
  <c r="R40" i="1" s="1"/>
  <c r="S40" i="1" s="1"/>
  <c r="O41" i="1"/>
  <c r="P41" i="1"/>
  <c r="Q41" i="1" s="1"/>
  <c r="R41" i="1" s="1"/>
  <c r="S41" i="1" s="1"/>
  <c r="O43" i="1"/>
  <c r="P43" i="1"/>
  <c r="Q43" i="1" s="1"/>
  <c r="R43" i="1" s="1"/>
  <c r="S43" i="1" s="1"/>
  <c r="O44" i="1"/>
  <c r="P44" i="1"/>
  <c r="Q44" i="1" s="1"/>
  <c r="R44" i="1" s="1"/>
  <c r="O45" i="1"/>
  <c r="P45" i="1" s="1"/>
  <c r="Q45" i="1" s="1"/>
  <c r="R45" i="1" s="1"/>
  <c r="S45" i="1" s="1"/>
  <c r="O46" i="1"/>
  <c r="P46" i="1" s="1"/>
  <c r="Q46" i="1" s="1"/>
  <c r="R46" i="1" s="1"/>
  <c r="S46" i="1" s="1"/>
  <c r="O47" i="1"/>
  <c r="P47" i="1"/>
  <c r="Q47" i="1" s="1"/>
  <c r="R47" i="1" s="1"/>
  <c r="S47" i="1" s="1"/>
  <c r="O48" i="1"/>
  <c r="P48" i="1"/>
  <c r="Q48" i="1" s="1"/>
  <c r="R48" i="1" s="1"/>
  <c r="S48" i="1" s="1"/>
  <c r="O26" i="1"/>
  <c r="O18" i="1"/>
  <c r="P18" i="1" s="1"/>
  <c r="Q18" i="1" s="1"/>
  <c r="R18" i="1" s="1"/>
  <c r="S18" i="1" s="1"/>
  <c r="P19" i="1"/>
  <c r="Q19" i="1" s="1"/>
  <c r="R19" i="1" s="1"/>
  <c r="S19" i="1" s="1"/>
  <c r="P20" i="1"/>
  <c r="Q20" i="1" s="1"/>
  <c r="R20" i="1" s="1"/>
  <c r="S20" i="1" s="1"/>
  <c r="O17" i="1"/>
  <c r="P17" i="1" s="1"/>
  <c r="Q17" i="1" s="1"/>
  <c r="R17" i="1" s="1"/>
  <c r="S17" i="1" s="1"/>
  <c r="O15" i="1"/>
  <c r="P15" i="1" s="1"/>
  <c r="Q15" i="1" s="1"/>
  <c r="R15" i="1" s="1"/>
  <c r="S15" i="1" s="1"/>
  <c r="O50" i="1"/>
  <c r="P50" i="1" s="1"/>
  <c r="Q50" i="1" s="1"/>
  <c r="R50" i="1" s="1"/>
  <c r="S50" i="1" s="1"/>
  <c r="O9" i="1"/>
  <c r="P9" i="1" s="1"/>
  <c r="Q9" i="1" s="1"/>
  <c r="R9" i="1" s="1"/>
  <c r="S9" i="1" s="1"/>
  <c r="O109" i="1"/>
  <c r="P109" i="1" s="1"/>
  <c r="Q109" i="1" s="1"/>
  <c r="R109" i="1" s="1"/>
  <c r="S109" i="1" s="1"/>
  <c r="P110" i="1"/>
  <c r="Q110" i="1" s="1"/>
  <c r="R110" i="1" s="1"/>
  <c r="S110" i="1" s="1"/>
  <c r="O110" i="1"/>
  <c r="O105" i="1"/>
  <c r="P105" i="1" s="1"/>
  <c r="Q105" i="1" s="1"/>
  <c r="R105" i="1" s="1"/>
  <c r="S105" i="1" s="1"/>
  <c r="R31" i="1" l="1"/>
  <c r="O34" i="1"/>
  <c r="O42" i="1"/>
  <c r="P42" i="1"/>
  <c r="P26" i="1"/>
  <c r="Q35" i="1"/>
  <c r="R35" i="1" s="1"/>
  <c r="S35" i="1" s="1"/>
  <c r="O49" i="1"/>
  <c r="L41" i="2"/>
  <c r="L14" i="2"/>
  <c r="L13" i="2"/>
  <c r="L57" i="2"/>
  <c r="L30" i="2"/>
  <c r="L35" i="2"/>
  <c r="L56" i="2"/>
  <c r="R39" i="1"/>
  <c r="S31" i="1"/>
  <c r="W31" i="1" s="1"/>
  <c r="O64" i="1"/>
  <c r="S44" i="1"/>
  <c r="S49" i="1" s="1"/>
  <c r="R49" i="1"/>
  <c r="P49" i="1"/>
  <c r="Q49" i="1"/>
  <c r="T114" i="1"/>
  <c r="Q42" i="1" l="1"/>
  <c r="P34" i="1"/>
  <c r="Q26" i="1"/>
  <c r="S39" i="1"/>
  <c r="R42" i="1"/>
  <c r="S111" i="1"/>
  <c r="S112" i="1" s="1"/>
  <c r="R111" i="1"/>
  <c r="R112" i="1" s="1"/>
  <c r="Q111" i="1"/>
  <c r="Q112" i="1" s="1"/>
  <c r="P111" i="1"/>
  <c r="P112" i="1" s="1"/>
  <c r="O111" i="1"/>
  <c r="O112" i="1" s="1"/>
  <c r="N111" i="1"/>
  <c r="N112" i="1" s="1"/>
  <c r="M111" i="1"/>
  <c r="M112" i="1" s="1"/>
  <c r="L111" i="1"/>
  <c r="L112" i="1" s="1"/>
  <c r="K111" i="1"/>
  <c r="K112" i="1" s="1"/>
  <c r="J111" i="1"/>
  <c r="J112" i="1" s="1"/>
  <c r="I111" i="1"/>
  <c r="I112" i="1" s="1"/>
  <c r="H111" i="1"/>
  <c r="H112" i="1" s="1"/>
  <c r="G111" i="1"/>
  <c r="G112" i="1" s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S64" i="1"/>
  <c r="R64" i="1"/>
  <c r="Q64" i="1"/>
  <c r="P64" i="1"/>
  <c r="N64" i="1"/>
  <c r="M64" i="1"/>
  <c r="L64" i="1"/>
  <c r="K64" i="1"/>
  <c r="J64" i="1"/>
  <c r="I64" i="1"/>
  <c r="H64" i="1"/>
  <c r="G64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N49" i="1"/>
  <c r="M49" i="1"/>
  <c r="L49" i="1"/>
  <c r="K49" i="1"/>
  <c r="J49" i="1"/>
  <c r="I49" i="1"/>
  <c r="H49" i="1"/>
  <c r="G49" i="1"/>
  <c r="N42" i="1"/>
  <c r="M42" i="1"/>
  <c r="L42" i="1"/>
  <c r="K42" i="1"/>
  <c r="J42" i="1"/>
  <c r="I42" i="1"/>
  <c r="H42" i="1"/>
  <c r="G42" i="1"/>
  <c r="N34" i="1"/>
  <c r="M34" i="1"/>
  <c r="L34" i="1"/>
  <c r="K34" i="1"/>
  <c r="J34" i="1"/>
  <c r="I34" i="1"/>
  <c r="H34" i="1"/>
  <c r="G34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T101" i="1"/>
  <c r="T102" i="1"/>
  <c r="T103" i="1"/>
  <c r="T104" i="1"/>
  <c r="T105" i="1"/>
  <c r="T106" i="1"/>
  <c r="T107" i="1"/>
  <c r="T108" i="1"/>
  <c r="T109" i="1"/>
  <c r="T110" i="1"/>
  <c r="T11" i="1"/>
  <c r="T12" i="1"/>
  <c r="T9" i="1"/>
  <c r="T10" i="1" s="1"/>
  <c r="T14" i="1"/>
  <c r="T15" i="1"/>
  <c r="T17" i="1"/>
  <c r="T18" i="1"/>
  <c r="T19" i="1"/>
  <c r="T20" i="1"/>
  <c r="T27" i="1"/>
  <c r="T28" i="1"/>
  <c r="T29" i="1"/>
  <c r="T30" i="1"/>
  <c r="T31" i="1"/>
  <c r="T32" i="1"/>
  <c r="T33" i="1"/>
  <c r="T75" i="1"/>
  <c r="T82" i="1"/>
  <c r="T83" i="1"/>
  <c r="T84" i="1"/>
  <c r="T85" i="1"/>
  <c r="T86" i="1"/>
  <c r="T59" i="1"/>
  <c r="T62" i="1"/>
  <c r="T63" i="1"/>
  <c r="T87" i="1"/>
  <c r="T35" i="1"/>
  <c r="T36" i="1"/>
  <c r="T37" i="1"/>
  <c r="T38" i="1"/>
  <c r="T40" i="1"/>
  <c r="T41" i="1"/>
  <c r="T76" i="1"/>
  <c r="T77" i="1"/>
  <c r="T78" i="1"/>
  <c r="T55" i="1"/>
  <c r="T89" i="1"/>
  <c r="T50" i="1"/>
  <c r="T51" i="1" s="1"/>
  <c r="T90" i="1"/>
  <c r="T43" i="1"/>
  <c r="T44" i="1"/>
  <c r="T45" i="1"/>
  <c r="T46" i="1"/>
  <c r="T47" i="1"/>
  <c r="T48" i="1"/>
  <c r="T56" i="1"/>
  <c r="T91" i="1"/>
  <c r="T92" i="1"/>
  <c r="T93" i="1"/>
  <c r="T94" i="1"/>
  <c r="T60" i="1"/>
  <c r="T65" i="1"/>
  <c r="T66" i="1" s="1"/>
  <c r="T79" i="1"/>
  <c r="T80" i="1"/>
  <c r="T52" i="1"/>
  <c r="T53" i="1"/>
  <c r="T57" i="1"/>
  <c r="T67" i="1"/>
  <c r="T68" i="1"/>
  <c r="T69" i="1"/>
  <c r="T70" i="1"/>
  <c r="T71" i="1"/>
  <c r="T72" i="1"/>
  <c r="T61" i="1"/>
  <c r="T73" i="1"/>
  <c r="T95" i="1"/>
  <c r="S42" i="1" l="1"/>
  <c r="W39" i="1"/>
  <c r="T39" i="1"/>
  <c r="T42" i="1" s="1"/>
  <c r="R26" i="1"/>
  <c r="Q34" i="1"/>
  <c r="Q97" i="1" s="1"/>
  <c r="Q99" i="1" s="1"/>
  <c r="H97" i="1"/>
  <c r="L97" i="1"/>
  <c r="I22" i="1"/>
  <c r="M22" i="1"/>
  <c r="Q22" i="1"/>
  <c r="T64" i="1"/>
  <c r="P97" i="1"/>
  <c r="T74" i="1"/>
  <c r="T88" i="1"/>
  <c r="J22" i="1"/>
  <c r="N22" i="1"/>
  <c r="R22" i="1"/>
  <c r="I97" i="1"/>
  <c r="M97" i="1"/>
  <c r="T49" i="1"/>
  <c r="T58" i="1"/>
  <c r="T81" i="1"/>
  <c r="T21" i="1"/>
  <c r="G22" i="1"/>
  <c r="K22" i="1"/>
  <c r="O22" i="1"/>
  <c r="S22" i="1"/>
  <c r="J97" i="1"/>
  <c r="N97" i="1"/>
  <c r="T54" i="1"/>
  <c r="T96" i="1"/>
  <c r="T16" i="1"/>
  <c r="T13" i="1"/>
  <c r="H22" i="1"/>
  <c r="L22" i="1"/>
  <c r="P22" i="1"/>
  <c r="G97" i="1"/>
  <c r="K97" i="1"/>
  <c r="O97" i="1"/>
  <c r="T111" i="1"/>
  <c r="T112" i="1" s="1"/>
  <c r="M99" i="1" l="1"/>
  <c r="I99" i="1"/>
  <c r="L99" i="1"/>
  <c r="N99" i="1"/>
  <c r="H99" i="1"/>
  <c r="H116" i="1" s="1"/>
  <c r="I114" i="1" s="1"/>
  <c r="K99" i="1"/>
  <c r="J99" i="1"/>
  <c r="S26" i="1"/>
  <c r="T26" i="1" s="1"/>
  <c r="T34" i="1" s="1"/>
  <c r="R34" i="1"/>
  <c r="R97" i="1" s="1"/>
  <c r="R99" i="1" s="1"/>
  <c r="T22" i="1"/>
  <c r="P99" i="1"/>
  <c r="O99" i="1"/>
  <c r="G99" i="1"/>
  <c r="I116" i="1" l="1"/>
  <c r="J114" i="1" s="1"/>
  <c r="J116" i="1" s="1"/>
  <c r="K114" i="1" s="1"/>
  <c r="K116" i="1" s="1"/>
  <c r="L114" i="1" s="1"/>
  <c r="L116" i="1" s="1"/>
  <c r="M114" i="1" s="1"/>
  <c r="M116" i="1" s="1"/>
  <c r="N114" i="1" s="1"/>
  <c r="N116" i="1" s="1"/>
  <c r="O114" i="1" s="1"/>
  <c r="O116" i="1" s="1"/>
  <c r="P114" i="1" s="1"/>
  <c r="P116" i="1" s="1"/>
  <c r="Q114" i="1" s="1"/>
  <c r="Q116" i="1" s="1"/>
  <c r="R114" i="1" s="1"/>
  <c r="R116" i="1" s="1"/>
  <c r="S114" i="1" s="1"/>
  <c r="T97" i="1"/>
  <c r="T99" i="1" s="1"/>
  <c r="S34" i="1"/>
  <c r="S97" i="1" s="1"/>
  <c r="S99" i="1" s="1"/>
  <c r="T116" i="1" l="1"/>
  <c r="S116" i="1"/>
</calcChain>
</file>

<file path=xl/sharedStrings.xml><?xml version="1.0" encoding="utf-8"?>
<sst xmlns="http://schemas.openxmlformats.org/spreadsheetml/2006/main" count="295" uniqueCount="145">
  <si>
    <t>Actual</t>
  </si>
  <si>
    <t>Prepaid Visa Card - HH</t>
  </si>
  <si>
    <t>FEFP Revenue Receivable</t>
  </si>
  <si>
    <t>Capital Outlay Revenue Receivable</t>
  </si>
  <si>
    <t>IDEA Revenue Receivable</t>
  </si>
  <si>
    <t>New Freedom Grant Revenue Receivable</t>
  </si>
  <si>
    <t>Prepaid Expenses</t>
  </si>
  <si>
    <t>Accrued Payroll Insurance</t>
  </si>
  <si>
    <t>Accrued Florida Retirement</t>
  </si>
  <si>
    <t>Accrued Payables</t>
  </si>
  <si>
    <t>FEFP Deferred Revenue</t>
  </si>
  <si>
    <t>IDEA</t>
  </si>
  <si>
    <t>New Freedom Transportation Grant</t>
  </si>
  <si>
    <t>FEFP - Bay Cty Sch Dist</t>
  </si>
  <si>
    <t>Florida Teacher's Lead Program</t>
  </si>
  <si>
    <t>Capital Outlay</t>
  </si>
  <si>
    <t>Interest Income</t>
  </si>
  <si>
    <t>Other Misc Revenue</t>
  </si>
  <si>
    <t>Field Trips</t>
  </si>
  <si>
    <t>Recovery of Prior Year Expense</t>
  </si>
  <si>
    <t>Donations</t>
  </si>
  <si>
    <t>ESE Teacher</t>
  </si>
  <si>
    <t>Trolley Instructor</t>
  </si>
  <si>
    <t>Classroom Aide</t>
  </si>
  <si>
    <t>Retirement</t>
  </si>
  <si>
    <t>Social Security</t>
  </si>
  <si>
    <t>Group Insurance</t>
  </si>
  <si>
    <t>Workers Compensation</t>
  </si>
  <si>
    <t>Unemployment Compensation</t>
  </si>
  <si>
    <t>Contracted Services</t>
  </si>
  <si>
    <t>Travel/Conference/Workshops</t>
  </si>
  <si>
    <t>Copy and Printing</t>
  </si>
  <si>
    <t>Instructional Materials</t>
  </si>
  <si>
    <t>Textbooks</t>
  </si>
  <si>
    <t>Capital Furniture &amp; Equipment</t>
  </si>
  <si>
    <t>Non Capital Furniture &amp; Equipment</t>
  </si>
  <si>
    <t>Software</t>
  </si>
  <si>
    <t>ESE Substitute Teacher</t>
  </si>
  <si>
    <t>Guidance</t>
  </si>
  <si>
    <t>Job Coach</t>
  </si>
  <si>
    <t>Staff Development</t>
  </si>
  <si>
    <t>Legal and Audit Expense</t>
  </si>
  <si>
    <t>Insurance - General Liability</t>
  </si>
  <si>
    <t>Travel / Conferences / Workshops</t>
  </si>
  <si>
    <t>Dues and Fees</t>
  </si>
  <si>
    <t>District Admin Fees</t>
  </si>
  <si>
    <t>Bank Charges</t>
  </si>
  <si>
    <t>Administrator</t>
  </si>
  <si>
    <t>Office Support</t>
  </si>
  <si>
    <t>Insurance</t>
  </si>
  <si>
    <t>Postage</t>
  </si>
  <si>
    <t>Advertising</t>
  </si>
  <si>
    <t>Office Expense</t>
  </si>
  <si>
    <t>Cap Furniture and Equipment</t>
  </si>
  <si>
    <t>Facility Lease</t>
  </si>
  <si>
    <t>Contract Controller Service</t>
  </si>
  <si>
    <t>Payroll Service</t>
  </si>
  <si>
    <t>Transportation - Contracted Services</t>
  </si>
  <si>
    <t>Transportation - Repair</t>
  </si>
  <si>
    <t>Insurance - Building</t>
  </si>
  <si>
    <t>Storage Rental</t>
  </si>
  <si>
    <t>Communications</t>
  </si>
  <si>
    <t>Water/ Sewer/ Garbage Collection</t>
  </si>
  <si>
    <t>Other Contracted Bldg. Services</t>
  </si>
  <si>
    <t>Electricity</t>
  </si>
  <si>
    <t>Custodial Supplies</t>
  </si>
  <si>
    <t>Furniture and Equipment</t>
  </si>
  <si>
    <t>Repairs and Maintenance</t>
  </si>
  <si>
    <t>Misc Federal</t>
  </si>
  <si>
    <t>FEFP</t>
  </si>
  <si>
    <t>Misc State</t>
  </si>
  <si>
    <t>Misc Local</t>
  </si>
  <si>
    <t>Instr Personnel</t>
  </si>
  <si>
    <t>Instr Support Personnel</t>
  </si>
  <si>
    <t>Admin Personnel</t>
  </si>
  <si>
    <t>Transportation</t>
  </si>
  <si>
    <t>Rent</t>
  </si>
  <si>
    <t>Other Occupancy</t>
  </si>
  <si>
    <t>Contract Svc</t>
  </si>
  <si>
    <t>Other Instr</t>
  </si>
  <si>
    <t>Other Admin</t>
  </si>
  <si>
    <t xml:space="preserve">  </t>
  </si>
  <si>
    <t>FEFP Total</t>
  </si>
  <si>
    <t>Misc Federal Total</t>
  </si>
  <si>
    <t>Misc State Total</t>
  </si>
  <si>
    <t>Misc Local Total</t>
  </si>
  <si>
    <t xml:space="preserve">   </t>
  </si>
  <si>
    <t>Instr Personnel Total</t>
  </si>
  <si>
    <t>Instr Support Personnel Total</t>
  </si>
  <si>
    <t>Admin Personnel Total</t>
  </si>
  <si>
    <t>District Admin Fees Total</t>
  </si>
  <si>
    <t>Transportation Total</t>
  </si>
  <si>
    <t>Insurance Total</t>
  </si>
  <si>
    <t>Capital Outlay Total</t>
  </si>
  <si>
    <t>Rent Total</t>
  </si>
  <si>
    <t>Other Occupancy Total</t>
  </si>
  <si>
    <t>Contract Svc Total</t>
  </si>
  <si>
    <t>Other Instr Total</t>
  </si>
  <si>
    <t>Other Admin Total</t>
  </si>
  <si>
    <t>Change in Noncash Accounts</t>
  </si>
  <si>
    <t>Change in Noncash Accounts Total</t>
  </si>
  <si>
    <t>Revenue Grand Total</t>
  </si>
  <si>
    <t>Expense Grand Total</t>
  </si>
  <si>
    <t>Surplus (Deficit)</t>
  </si>
  <si>
    <t>Beginning Cash</t>
  </si>
  <si>
    <t>Ending Cash</t>
  </si>
  <si>
    <t>July 1, 2015 - June 30, 2016</t>
  </si>
  <si>
    <t>Projected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</si>
  <si>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</si>
  <si>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</si>
  <si>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</si>
  <si>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</si>
  <si>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</si>
  <si>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</si>
  <si>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</si>
  <si>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</si>
  <si>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</si>
  <si>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</si>
  <si>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</si>
  <si>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</si>
  <si>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</t>
  </si>
  <si>
    <t>Chautauqua Learn and Serve Charter</t>
  </si>
  <si>
    <t>Expected</t>
  </si>
  <si>
    <t>Budget</t>
  </si>
  <si>
    <t>Change</t>
  </si>
  <si>
    <t>YTD</t>
  </si>
  <si>
    <t>Jul - Jan</t>
  </si>
  <si>
    <t>Feb - Jun</t>
  </si>
  <si>
    <t>Total Revenues</t>
  </si>
  <si>
    <t>Total Exceptional Instruction</t>
  </si>
  <si>
    <t>Total Pupil Personnel Services</t>
  </si>
  <si>
    <t>Total Staff Development</t>
  </si>
  <si>
    <t>Total Board Administration</t>
  </si>
  <si>
    <t>Total School Administration</t>
  </si>
  <si>
    <t>Total Facilities Acquisition</t>
  </si>
  <si>
    <t>Total Fiscal Services</t>
  </si>
  <si>
    <t>Total Transportation</t>
  </si>
  <si>
    <t>Total Plant Operations</t>
  </si>
  <si>
    <t>Total Plant Maintenance</t>
  </si>
  <si>
    <t>Total Community Services</t>
  </si>
  <si>
    <t>Total Expenses</t>
  </si>
  <si>
    <t>Fund Balance, Beginning</t>
  </si>
  <si>
    <t>Fund Balance, Ending</t>
  </si>
  <si>
    <t>Projected Operating Results and Cash Flows (85% Health Ins Pd by School)</t>
  </si>
  <si>
    <t>Expected Budget Variances (85% Health Ins Pd by School)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</si>
</sst>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000"/>
    <numFmt numFmtId="166" formatCode="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Accounting"/>
      <sz val="8"/>
      <color theme="1"/>
      <name val="Arial"/>
      <family val="2"/>
    </font>
    <font>
      <b/>
      <u val="singleAccounting"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49" fontId="2" fillId="0" borderId="0" xfId="0" applyNumberFormat="1" applyFont="1" applyAlignment="1">
      <alignment horizontal="left"/>
    </xf>
    <xf numFmtId="0" fontId="2" fillId="0" borderId="0" xfId="0" applyFont="1"/>
    <xf numFmtId="164" fontId="2" fillId="0" borderId="0" xfId="1" applyNumberFormat="1" applyFont="1"/>
    <xf numFmtId="49" fontId="3" fillId="0" borderId="0" xfId="0" applyNumberFormat="1" applyFont="1"/>
    <xf numFmtId="0" fontId="3" fillId="0" borderId="0" xfId="0" applyFont="1"/>
    <xf numFmtId="41" fontId="2" fillId="0" borderId="1" xfId="0" applyNumberFormat="1" applyFont="1" applyBorder="1"/>
    <xf numFmtId="0" fontId="4" fillId="0" borderId="0" xfId="0" applyNumberFormat="1" applyFont="1"/>
    <xf numFmtId="0" fontId="4" fillId="0" borderId="0" xfId="0" applyFont="1"/>
    <xf numFmtId="41" fontId="5" fillId="0" borderId="2" xfId="0" applyNumberFormat="1" applyFont="1" applyBorder="1"/>
    <xf numFmtId="41" fontId="2" fillId="0" borderId="0" xfId="0" applyNumberFormat="1" applyFont="1"/>
    <xf numFmtId="0" fontId="4" fillId="0" borderId="0" xfId="0" applyFont="1" applyAlignment="1">
      <alignment horizontal="left" indent="2"/>
    </xf>
    <xf numFmtId="41" fontId="5" fillId="0" borderId="0" xfId="0" applyNumberFormat="1" applyFont="1"/>
    <xf numFmtId="41" fontId="4" fillId="0" borderId="3" xfId="0" applyNumberFormat="1" applyFont="1" applyBorder="1"/>
    <xf numFmtId="0" fontId="2" fillId="0" borderId="0" xfId="0" applyFont="1" applyAlignment="1">
      <alignment horizontal="center"/>
    </xf>
    <xf numFmtId="41" fontId="2" fillId="0" borderId="0" xfId="0" applyNumberFormat="1" applyFont="1" applyAlignment="1">
      <alignment horizontal="center"/>
    </xf>
    <xf numFmtId="41" fontId="6" fillId="0" borderId="0" xfId="0" applyNumberFormat="1" applyFont="1" applyAlignment="1">
      <alignment horizontal="center"/>
    </xf>
    <xf numFmtId="43" fontId="2" fillId="0" borderId="0" xfId="1" applyNumberFormat="1" applyFont="1"/>
    <xf numFmtId="164" fontId="2" fillId="0" borderId="0" xfId="1" applyNumberFormat="1" applyFont="1" applyFill="1"/>
    <xf numFmtId="0" fontId="3" fillId="0" borderId="0" xfId="0" applyFont="1" applyAlignment="1">
      <alignment horizontal="left" indent="1"/>
    </xf>
    <xf numFmtId="0" fontId="2" fillId="0" borderId="0" xfId="0" applyFont="1" applyAlignment="1"/>
    <xf numFmtId="41" fontId="4" fillId="0" borderId="0" xfId="0" applyNumberFormat="1" applyFont="1" applyAlignment="1">
      <alignment horizontal="center"/>
    </xf>
    <xf numFmtId="41" fontId="7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left"/>
    </xf>
    <xf numFmtId="41" fontId="4" fillId="0" borderId="2" xfId="0" applyNumberFormat="1" applyFont="1" applyBorder="1"/>
    <xf numFmtId="41" fontId="0" fillId="0" borderId="0" xfId="0" applyNumberFormat="1"/>
    <xf numFmtId="41" fontId="2" fillId="0" borderId="2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right" indent="1"/>
    </xf>
    <xf numFmtId="41" fontId="4" fillId="0" borderId="0" xfId="0" applyNumberFormat="1" applyFont="1"/>
    <xf numFmtId="41" fontId="4" fillId="0" borderId="0" xfId="0" applyNumberFormat="1" applyFont="1" applyBorder="1"/>
    <xf numFmtId="0" fontId="5" fillId="0" borderId="0" xfId="0" applyFont="1" applyAlignment="1">
      <alignment horizontal="left" indent="1"/>
    </xf>
    <xf numFmtId="41" fontId="4" fillId="0" borderId="2" xfId="0" applyNumberFormat="1" applyFont="1" applyFill="1" applyBorder="1"/>
    <xf numFmtId="0" fontId="0" fillId="0" borderId="0" xfId="0" applyAlignment="1">
      <alignment horizontal="left" indent="1"/>
    </xf>
    <xf numFmtId="164" fontId="4" fillId="0" borderId="2" xfId="0" applyNumberFormat="1" applyFont="1" applyBorder="1"/>
    <xf numFmtId="41" fontId="2" fillId="0" borderId="0" xfId="0" applyNumberFormat="1" applyFont="1" applyBorder="1"/>
    <xf numFmtId="41" fontId="2" fillId="0" borderId="0" xfId="0" applyNumberFormat="1" applyFont="1" applyBorder="1" applyAlignment="1">
      <alignment horizontal="center"/>
    </xf>
    <xf numFmtId="41" fontId="0" fillId="0" borderId="0" xfId="0" applyNumberFormat="1" applyBorder="1"/>
    <xf numFmtId="164" fontId="4" fillId="0" borderId="0" xfId="0" applyNumberFormat="1" applyFont="1" applyBorder="1"/>
    <xf numFmtId="164" fontId="3" fillId="0" borderId="0" xfId="1" applyNumberFormat="1" applyFont="1"/>
    <xf numFmtId="41" fontId="2" fillId="2" borderId="4" xfId="0" applyNumberFormat="1" applyFont="1" applyFill="1" applyBorder="1" applyAlignment="1">
      <alignment horizontal="center"/>
    </xf>
    <xf numFmtId="41" fontId="2" fillId="2" borderId="1" xfId="0" applyNumberFormat="1" applyFont="1" applyFill="1" applyBorder="1" applyAlignment="1">
      <alignment horizontal="center"/>
    </xf>
    <xf numFmtId="41" fontId="2" fillId="2" borderId="5" xfId="0" applyNumberFormat="1" applyFont="1" applyFill="1" applyBorder="1" applyAlignment="1">
      <alignment horizontal="center"/>
    </xf>
    <xf numFmtId="41" fontId="2" fillId="0" borderId="4" xfId="0" applyNumberFormat="1" applyFont="1" applyBorder="1" applyAlignment="1">
      <alignment horizontal="center"/>
    </xf>
    <xf numFmtId="41" fontId="2" fillId="0" borderId="1" xfId="0" applyNumberFormat="1" applyFont="1" applyBorder="1" applyAlignment="1">
      <alignment horizontal="center"/>
    </xf>
    <xf numFmtId="41" fontId="2" fillId="0" borderId="5" xfId="0" applyNumberFormat="1" applyFont="1" applyBorder="1" applyAlignment="1">
      <alignment horizontal="center"/>
    </xf>
    <xf numFmtId="164" fontId="2" fillId="0" borderId="0" xfId="0" applyNumberFormat="1" applyFont="1"/>
    <xf numFmtId="43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0"/>
  <sheetViews>
    <sheetView topLeftCell="A64" zoomScaleNormal="100" workbookViewId="0">
      <selection activeCell="A2" sqref="A2"/>
    </sheetView>
  </sheetViews>
  <sheetFormatPr defaultRowHeight="11.25" x14ac:dyDescent="0.2"/>
  <cols>
    <col min="1" max="1" width="3.28515625" style="2" customWidth="1"/>
    <col min="2" max="3" width="4.28515625" style="2" customWidth="1"/>
    <col min="4" max="4" width="3.28515625" style="2" customWidth="1"/>
    <col min="5" max="5" width="35.7109375" style="2" customWidth="1"/>
    <col min="6" max="8" width="10.7109375" style="10" customWidth="1"/>
    <col min="9" max="9" width="3.28515625" style="36" customWidth="1"/>
    <col min="10" max="12" width="10.7109375" style="10" customWidth="1"/>
    <col min="13" max="16384" width="9.140625" style="2"/>
  </cols>
  <sheetData>
    <row r="1" spans="1:16" x14ac:dyDescent="0.2">
      <c r="A1" s="19" t="s">
        <v>121</v>
      </c>
    </row>
    <row r="2" spans="1:16" x14ac:dyDescent="0.2">
      <c r="A2" s="19" t="s">
        <v>144</v>
      </c>
    </row>
    <row r="3" spans="1:16" x14ac:dyDescent="0.2">
      <c r="A3" s="19" t="s">
        <v>106</v>
      </c>
    </row>
    <row r="5" spans="1:16" x14ac:dyDescent="0.2">
      <c r="E5" s="20"/>
      <c r="J5" s="21" t="s">
        <v>126</v>
      </c>
      <c r="K5" s="21" t="s">
        <v>127</v>
      </c>
      <c r="L5" s="21"/>
      <c r="M5" s="10"/>
      <c r="N5" s="10"/>
      <c r="O5" s="10"/>
      <c r="P5" s="10"/>
    </row>
    <row r="6" spans="1:16" s="14" customFormat="1" ht="13.5" x14ac:dyDescent="0.35">
      <c r="F6" s="16" t="s">
        <v>122</v>
      </c>
      <c r="G6" s="16" t="s">
        <v>123</v>
      </c>
      <c r="H6" s="16" t="s">
        <v>124</v>
      </c>
      <c r="I6" s="37"/>
      <c r="J6" s="22" t="s">
        <v>125</v>
      </c>
      <c r="K6" s="22" t="s">
        <v>107</v>
      </c>
      <c r="L6" s="22" t="s">
        <v>122</v>
      </c>
      <c r="M6" s="15"/>
      <c r="N6" s="15"/>
      <c r="O6" s="15"/>
      <c r="P6" s="15"/>
    </row>
    <row r="7" spans="1:16" x14ac:dyDescent="0.2">
      <c r="A7" s="1"/>
      <c r="B7" s="1"/>
      <c r="C7" s="1"/>
      <c r="D7" s="1"/>
    </row>
    <row r="8" spans="1:16" x14ac:dyDescent="0.2">
      <c r="A8" s="1"/>
      <c r="B8" s="1"/>
      <c r="C8" s="1"/>
      <c r="D8" s="1"/>
    </row>
    <row r="9" spans="1:16" x14ac:dyDescent="0.2">
      <c r="A9" s="1">
        <v>100</v>
      </c>
      <c r="B9" s="1">
        <v>3300</v>
      </c>
      <c r="C9" s="23">
        <v>0</v>
      </c>
      <c r="D9" s="24">
        <v>0</v>
      </c>
      <c r="E9" s="2" t="s">
        <v>13</v>
      </c>
      <c r="F9" s="10">
        <v>567343</v>
      </c>
      <c r="G9" s="10">
        <v>639253</v>
      </c>
      <c r="H9" s="10">
        <f t="shared" ref="H9:H17" si="0">F9-G9</f>
        <v>-71910</v>
      </c>
      <c r="J9" s="10">
        <v>330950.08000000007</v>
      </c>
      <c r="K9" s="10">
        <v>236392.91999999993</v>
      </c>
      <c r="L9" s="10">
        <f t="shared" ref="L9:L17" si="1">J9+K9</f>
        <v>567343</v>
      </c>
    </row>
    <row r="10" spans="1:16" x14ac:dyDescent="0.2">
      <c r="A10" s="1">
        <v>100</v>
      </c>
      <c r="B10" s="1">
        <v>3230</v>
      </c>
      <c r="C10" s="23">
        <v>0</v>
      </c>
      <c r="D10" s="24">
        <v>0</v>
      </c>
      <c r="E10" s="2" t="s">
        <v>11</v>
      </c>
      <c r="F10" s="10">
        <v>50499.12</v>
      </c>
      <c r="G10" s="10">
        <v>45063</v>
      </c>
      <c r="H10" s="10">
        <f t="shared" si="0"/>
        <v>5436.1200000000026</v>
      </c>
      <c r="J10" s="10">
        <v>25249.56</v>
      </c>
      <c r="K10" s="10">
        <v>25249.56</v>
      </c>
      <c r="L10" s="10">
        <f t="shared" si="1"/>
        <v>50499.12</v>
      </c>
    </row>
    <row r="11" spans="1:16" x14ac:dyDescent="0.2">
      <c r="A11" s="1">
        <v>100</v>
      </c>
      <c r="B11" s="1">
        <v>3290</v>
      </c>
      <c r="C11" s="23">
        <v>0</v>
      </c>
      <c r="D11" s="24">
        <v>0</v>
      </c>
      <c r="E11" s="2" t="s">
        <v>12</v>
      </c>
      <c r="F11" s="10">
        <v>78412</v>
      </c>
      <c r="G11" s="10">
        <v>83410</v>
      </c>
      <c r="H11" s="10">
        <f t="shared" si="0"/>
        <v>-4998</v>
      </c>
      <c r="J11" s="10">
        <v>32242.65</v>
      </c>
      <c r="K11" s="10">
        <v>46169.35</v>
      </c>
      <c r="L11" s="10">
        <f t="shared" si="1"/>
        <v>78412</v>
      </c>
    </row>
    <row r="12" spans="1:16" x14ac:dyDescent="0.2">
      <c r="A12" s="1">
        <v>100</v>
      </c>
      <c r="B12" s="1">
        <v>3334</v>
      </c>
      <c r="C12" s="23">
        <v>0</v>
      </c>
      <c r="D12" s="24">
        <v>0</v>
      </c>
      <c r="E12" s="2" t="s">
        <v>14</v>
      </c>
      <c r="F12" s="10">
        <v>792</v>
      </c>
      <c r="G12" s="10">
        <v>247</v>
      </c>
      <c r="H12" s="10">
        <f t="shared" si="0"/>
        <v>545</v>
      </c>
      <c r="J12" s="10">
        <v>792</v>
      </c>
      <c r="K12" s="10">
        <v>0</v>
      </c>
      <c r="L12" s="10">
        <f t="shared" si="1"/>
        <v>792</v>
      </c>
    </row>
    <row r="13" spans="1:16" x14ac:dyDescent="0.2">
      <c r="A13" s="1">
        <v>100</v>
      </c>
      <c r="B13" s="1">
        <v>3397</v>
      </c>
      <c r="C13" s="23">
        <v>0</v>
      </c>
      <c r="D13" s="24">
        <v>0</v>
      </c>
      <c r="E13" s="2" t="s">
        <v>15</v>
      </c>
      <c r="F13" s="10">
        <v>8528.0146015231712</v>
      </c>
      <c r="G13" s="10">
        <v>11289</v>
      </c>
      <c r="H13" s="10">
        <f t="shared" si="0"/>
        <v>-2760.9853984768288</v>
      </c>
      <c r="J13" s="10">
        <v>5423</v>
      </c>
      <c r="K13" s="10">
        <v>3105.014601523173</v>
      </c>
      <c r="L13" s="10">
        <f t="shared" si="1"/>
        <v>8528.014601523173</v>
      </c>
    </row>
    <row r="14" spans="1:16" x14ac:dyDescent="0.2">
      <c r="A14" s="1">
        <v>100</v>
      </c>
      <c r="B14" s="1">
        <v>3400</v>
      </c>
      <c r="C14" s="23">
        <v>0</v>
      </c>
      <c r="D14" s="24">
        <v>0</v>
      </c>
      <c r="E14" s="2" t="s">
        <v>16</v>
      </c>
      <c r="F14" s="10">
        <v>30.719999999999992</v>
      </c>
      <c r="G14" s="10">
        <v>28</v>
      </c>
      <c r="H14" s="10">
        <f t="shared" si="0"/>
        <v>2.7199999999999918</v>
      </c>
      <c r="J14" s="10">
        <v>17.919999999999998</v>
      </c>
      <c r="K14" s="10">
        <v>12.799999999999997</v>
      </c>
      <c r="L14" s="10">
        <f t="shared" si="1"/>
        <v>30.719999999999995</v>
      </c>
    </row>
    <row r="15" spans="1:16" x14ac:dyDescent="0.2">
      <c r="A15" s="1">
        <v>100</v>
      </c>
      <c r="B15" s="1">
        <v>3473</v>
      </c>
      <c r="C15" s="23">
        <v>0</v>
      </c>
      <c r="D15" s="24">
        <v>0</v>
      </c>
      <c r="E15" s="2" t="s">
        <v>17</v>
      </c>
      <c r="F15" s="10">
        <v>4101.2057142857147</v>
      </c>
      <c r="G15" s="10">
        <v>780</v>
      </c>
      <c r="H15" s="10">
        <f t="shared" si="0"/>
        <v>3321.2057142857147</v>
      </c>
      <c r="J15" s="10">
        <v>2392.37</v>
      </c>
      <c r="K15" s="10">
        <v>1708.8357142857144</v>
      </c>
      <c r="L15" s="10">
        <f t="shared" si="1"/>
        <v>4101.2057142857138</v>
      </c>
    </row>
    <row r="16" spans="1:16" x14ac:dyDescent="0.2">
      <c r="A16" s="1">
        <v>100</v>
      </c>
      <c r="B16" s="1">
        <v>3497</v>
      </c>
      <c r="C16" s="23">
        <v>0</v>
      </c>
      <c r="D16" s="24">
        <v>0</v>
      </c>
      <c r="E16" s="2" t="s">
        <v>19</v>
      </c>
      <c r="F16" s="10">
        <v>2507.5</v>
      </c>
      <c r="G16" s="10">
        <v>0</v>
      </c>
      <c r="H16" s="10">
        <f t="shared" si="0"/>
        <v>2507.5</v>
      </c>
      <c r="J16" s="10">
        <v>2507.5</v>
      </c>
      <c r="K16" s="10">
        <v>0</v>
      </c>
      <c r="L16" s="10">
        <f t="shared" si="1"/>
        <v>2507.5</v>
      </c>
    </row>
    <row r="17" spans="1:16" x14ac:dyDescent="0.2">
      <c r="A17" s="1">
        <v>100</v>
      </c>
      <c r="B17" s="1">
        <v>3600</v>
      </c>
      <c r="C17" s="23">
        <v>0</v>
      </c>
      <c r="D17" s="24">
        <v>0</v>
      </c>
      <c r="E17" s="2" t="s">
        <v>20</v>
      </c>
      <c r="F17" s="27">
        <v>53143.350000000006</v>
      </c>
      <c r="G17" s="27">
        <v>91414</v>
      </c>
      <c r="H17" s="27">
        <f t="shared" si="0"/>
        <v>-38270.649999999994</v>
      </c>
      <c r="J17" s="27">
        <v>49600.46</v>
      </c>
      <c r="K17" s="27">
        <v>3542.89</v>
      </c>
      <c r="L17" s="27">
        <f t="shared" si="1"/>
        <v>53143.35</v>
      </c>
    </row>
    <row r="18" spans="1:16" x14ac:dyDescent="0.2">
      <c r="A18" s="1"/>
      <c r="B18" s="1"/>
      <c r="C18" s="1"/>
      <c r="D18" s="1"/>
    </row>
    <row r="19" spans="1:16" s="10" customFormat="1" ht="13.9" customHeight="1" x14ac:dyDescent="0.25">
      <c r="A19" s="8" t="s">
        <v>128</v>
      </c>
      <c r="B19" s="2"/>
      <c r="C19" s="2"/>
      <c r="D19" s="2"/>
      <c r="E19" s="2"/>
      <c r="F19" s="25">
        <f>SUM(F9:F18)</f>
        <v>765356.91031580884</v>
      </c>
      <c r="G19" s="25">
        <f t="shared" ref="G19:L19" si="2">SUM(G9:G18)</f>
        <v>871484</v>
      </c>
      <c r="H19" s="25">
        <f t="shared" si="2"/>
        <v>-106127.08968419112</v>
      </c>
      <c r="I19" s="31"/>
      <c r="J19" s="25">
        <f t="shared" si="2"/>
        <v>449175.5400000001</v>
      </c>
      <c r="K19" s="25">
        <f t="shared" si="2"/>
        <v>316181.3703158088</v>
      </c>
      <c r="L19" s="25">
        <f t="shared" si="2"/>
        <v>765356.91031580884</v>
      </c>
      <c r="P19" s="26"/>
    </row>
    <row r="20" spans="1:16" x14ac:dyDescent="0.2">
      <c r="A20" s="1"/>
      <c r="B20" s="1"/>
      <c r="C20" s="1"/>
      <c r="D20" s="1"/>
    </row>
    <row r="21" spans="1:16" x14ac:dyDescent="0.2">
      <c r="A21" s="1">
        <v>100</v>
      </c>
      <c r="B21" s="1">
        <v>4000</v>
      </c>
      <c r="C21" s="1">
        <v>5200</v>
      </c>
      <c r="D21" s="1">
        <v>120</v>
      </c>
      <c r="E21" s="2" t="s">
        <v>21</v>
      </c>
      <c r="F21" s="10">
        <v>130814.71999999999</v>
      </c>
      <c r="G21" s="10">
        <v>87980</v>
      </c>
      <c r="H21" s="10">
        <f t="shared" ref="H21:H38" si="3">F21-G21</f>
        <v>42834.719999999987</v>
      </c>
      <c r="J21" s="10">
        <v>72908.87</v>
      </c>
      <c r="K21" s="10">
        <v>57905.85</v>
      </c>
      <c r="L21" s="10">
        <f t="shared" ref="L21:L38" si="4">J21+K21</f>
        <v>130814.72</v>
      </c>
    </row>
    <row r="22" spans="1:16" x14ac:dyDescent="0.2">
      <c r="A22" s="1">
        <v>100</v>
      </c>
      <c r="B22" s="1">
        <v>4000</v>
      </c>
      <c r="C22" s="1">
        <v>5200</v>
      </c>
      <c r="D22" s="1">
        <v>121</v>
      </c>
      <c r="E22" s="2" t="s">
        <v>22</v>
      </c>
      <c r="F22" s="10">
        <v>9772.0499999999993</v>
      </c>
      <c r="G22" s="10">
        <v>8924</v>
      </c>
      <c r="H22" s="10">
        <f t="shared" si="3"/>
        <v>848.04999999999927</v>
      </c>
      <c r="J22" s="10">
        <v>4999.2</v>
      </c>
      <c r="K22" s="10">
        <v>4772.8500000000004</v>
      </c>
      <c r="L22" s="10">
        <f t="shared" si="4"/>
        <v>9772.0499999999993</v>
      </c>
    </row>
    <row r="23" spans="1:16" x14ac:dyDescent="0.2">
      <c r="A23" s="1">
        <v>100</v>
      </c>
      <c r="B23" s="1">
        <v>4000</v>
      </c>
      <c r="C23" s="1">
        <v>5200</v>
      </c>
      <c r="D23" s="1">
        <v>150</v>
      </c>
      <c r="E23" s="2" t="s">
        <v>23</v>
      </c>
      <c r="F23" s="10">
        <v>128483.08999999998</v>
      </c>
      <c r="G23" s="10">
        <v>113234</v>
      </c>
      <c r="H23" s="10">
        <f t="shared" si="3"/>
        <v>15249.089999999982</v>
      </c>
      <c r="J23" s="10">
        <v>69407.239999999991</v>
      </c>
      <c r="K23" s="10">
        <v>59075.85</v>
      </c>
      <c r="L23" s="10">
        <f t="shared" si="4"/>
        <v>128483.09</v>
      </c>
    </row>
    <row r="24" spans="1:16" x14ac:dyDescent="0.2">
      <c r="A24" s="1">
        <v>100</v>
      </c>
      <c r="B24" s="1">
        <v>4000</v>
      </c>
      <c r="C24" s="1">
        <v>5200</v>
      </c>
      <c r="D24" s="1">
        <v>210</v>
      </c>
      <c r="E24" s="2" t="s">
        <v>24</v>
      </c>
      <c r="F24" s="10">
        <v>12336.300000000001</v>
      </c>
      <c r="G24" s="10">
        <v>15151</v>
      </c>
      <c r="H24" s="10">
        <f t="shared" si="3"/>
        <v>-2814.6999999999989</v>
      </c>
      <c r="J24" s="10">
        <v>8481.7000000000007</v>
      </c>
      <c r="K24" s="10">
        <v>3854.6</v>
      </c>
      <c r="L24" s="10">
        <f t="shared" si="4"/>
        <v>12336.300000000001</v>
      </c>
    </row>
    <row r="25" spans="1:16" x14ac:dyDescent="0.2">
      <c r="A25" s="1">
        <v>100</v>
      </c>
      <c r="B25" s="1">
        <v>4000</v>
      </c>
      <c r="C25" s="1">
        <v>5200</v>
      </c>
      <c r="D25" s="1">
        <v>220</v>
      </c>
      <c r="E25" s="2" t="s">
        <v>25</v>
      </c>
      <c r="F25" s="10">
        <v>21477.17</v>
      </c>
      <c r="G25" s="10">
        <v>16076</v>
      </c>
      <c r="H25" s="10">
        <f t="shared" si="3"/>
        <v>5401.1699999999983</v>
      </c>
      <c r="J25" s="10">
        <v>11831.22</v>
      </c>
      <c r="K25" s="10">
        <v>9645.9500000000007</v>
      </c>
      <c r="L25" s="10">
        <f t="shared" si="4"/>
        <v>21477.17</v>
      </c>
    </row>
    <row r="26" spans="1:16" x14ac:dyDescent="0.2">
      <c r="A26" s="1">
        <v>100</v>
      </c>
      <c r="B26" s="1">
        <v>4000</v>
      </c>
      <c r="C26" s="1">
        <v>5200</v>
      </c>
      <c r="D26" s="1">
        <v>230</v>
      </c>
      <c r="E26" s="2" t="s">
        <v>26</v>
      </c>
      <c r="F26" s="10">
        <f>+L26</f>
        <v>18537.53</v>
      </c>
      <c r="G26" s="10">
        <v>23201</v>
      </c>
      <c r="H26" s="10">
        <f t="shared" si="3"/>
        <v>-4663.4700000000012</v>
      </c>
      <c r="J26" s="10">
        <v>11049.640000000001</v>
      </c>
      <c r="K26" s="10">
        <v>7487.8899999999994</v>
      </c>
      <c r="L26" s="10">
        <f t="shared" si="4"/>
        <v>18537.53</v>
      </c>
    </row>
    <row r="27" spans="1:16" x14ac:dyDescent="0.2">
      <c r="A27" s="1">
        <v>100</v>
      </c>
      <c r="B27" s="1">
        <v>4000</v>
      </c>
      <c r="C27" s="1">
        <v>5200</v>
      </c>
      <c r="D27" s="1">
        <v>240</v>
      </c>
      <c r="E27" s="2" t="s">
        <v>27</v>
      </c>
      <c r="F27" s="10">
        <v>1184.1400000000001</v>
      </c>
      <c r="G27" s="10">
        <v>1051</v>
      </c>
      <c r="H27" s="10">
        <f t="shared" si="3"/>
        <v>133.1400000000001</v>
      </c>
      <c r="J27" s="10">
        <v>1184.1400000000001</v>
      </c>
      <c r="K27" s="10">
        <v>0</v>
      </c>
      <c r="L27" s="10">
        <f t="shared" si="4"/>
        <v>1184.1400000000001</v>
      </c>
    </row>
    <row r="28" spans="1:16" x14ac:dyDescent="0.2">
      <c r="A28" s="1">
        <v>100</v>
      </c>
      <c r="B28" s="1">
        <v>4000</v>
      </c>
      <c r="C28" s="1">
        <v>5200</v>
      </c>
      <c r="D28" s="1">
        <v>250</v>
      </c>
      <c r="E28" s="2" t="s">
        <v>28</v>
      </c>
      <c r="F28" s="10">
        <v>443.81000000000012</v>
      </c>
      <c r="G28" s="10">
        <v>2877</v>
      </c>
      <c r="H28" s="10">
        <f t="shared" si="3"/>
        <v>-2433.19</v>
      </c>
      <c r="J28" s="10">
        <v>227.06</v>
      </c>
      <c r="K28" s="10">
        <v>216.75</v>
      </c>
      <c r="L28" s="10">
        <f t="shared" si="4"/>
        <v>443.81</v>
      </c>
    </row>
    <row r="29" spans="1:16" x14ac:dyDescent="0.2">
      <c r="A29" s="1">
        <v>100</v>
      </c>
      <c r="B29" s="1">
        <v>4000</v>
      </c>
      <c r="C29" s="1">
        <v>5200</v>
      </c>
      <c r="D29" s="1">
        <v>310</v>
      </c>
      <c r="E29" s="2" t="s">
        <v>29</v>
      </c>
      <c r="F29" s="10">
        <v>34508.369999999995</v>
      </c>
      <c r="G29" s="10">
        <v>39601</v>
      </c>
      <c r="H29" s="10">
        <f t="shared" si="3"/>
        <v>-5092.6300000000047</v>
      </c>
      <c r="J29" s="10">
        <v>18913.57</v>
      </c>
      <c r="K29" s="10">
        <v>15594.8</v>
      </c>
      <c r="L29" s="10">
        <f t="shared" si="4"/>
        <v>34508.369999999995</v>
      </c>
    </row>
    <row r="30" spans="1:16" x14ac:dyDescent="0.2">
      <c r="A30" s="1">
        <v>100</v>
      </c>
      <c r="B30" s="1">
        <v>4000</v>
      </c>
      <c r="C30" s="1">
        <v>5200</v>
      </c>
      <c r="D30" s="1">
        <v>315</v>
      </c>
      <c r="E30" s="2" t="s">
        <v>18</v>
      </c>
      <c r="F30" s="10">
        <v>6072.9500000000016</v>
      </c>
      <c r="G30" s="10">
        <v>883</v>
      </c>
      <c r="H30" s="10">
        <f t="shared" si="3"/>
        <v>5189.9500000000016</v>
      </c>
      <c r="J30" s="10">
        <v>5588.9</v>
      </c>
      <c r="K30" s="10">
        <v>484.05</v>
      </c>
      <c r="L30" s="10">
        <f t="shared" si="4"/>
        <v>6072.95</v>
      </c>
    </row>
    <row r="31" spans="1:16" x14ac:dyDescent="0.2">
      <c r="A31" s="1">
        <v>100</v>
      </c>
      <c r="B31" s="1">
        <v>4000</v>
      </c>
      <c r="C31" s="1">
        <v>5200</v>
      </c>
      <c r="D31" s="1">
        <v>330</v>
      </c>
      <c r="E31" s="2" t="s">
        <v>30</v>
      </c>
      <c r="F31" s="10">
        <v>114629.48499999997</v>
      </c>
      <c r="G31" s="10">
        <v>104643</v>
      </c>
      <c r="H31" s="10">
        <f t="shared" si="3"/>
        <v>9986.4849999999715</v>
      </c>
      <c r="J31" s="10">
        <v>76192.41</v>
      </c>
      <c r="K31" s="10">
        <v>38437.074999999997</v>
      </c>
      <c r="L31" s="10">
        <f t="shared" si="4"/>
        <v>114629.485</v>
      </c>
    </row>
    <row r="32" spans="1:16" x14ac:dyDescent="0.2">
      <c r="A32" s="1">
        <v>100</v>
      </c>
      <c r="B32" s="1">
        <v>4000</v>
      </c>
      <c r="C32" s="1">
        <v>5200</v>
      </c>
      <c r="D32" s="1">
        <v>390</v>
      </c>
      <c r="E32" s="2" t="s">
        <v>31</v>
      </c>
      <c r="F32" s="10">
        <v>11092.919999999998</v>
      </c>
      <c r="G32" s="10">
        <v>8465</v>
      </c>
      <c r="H32" s="10">
        <f t="shared" si="3"/>
        <v>2627.9199999999983</v>
      </c>
      <c r="J32" s="10">
        <v>9657.9699999999993</v>
      </c>
      <c r="K32" s="10">
        <v>1434.95</v>
      </c>
      <c r="L32" s="10">
        <f t="shared" si="4"/>
        <v>11092.92</v>
      </c>
    </row>
    <row r="33" spans="1:12" x14ac:dyDescent="0.2">
      <c r="A33" s="1">
        <v>100</v>
      </c>
      <c r="B33" s="1">
        <v>4000</v>
      </c>
      <c r="C33" s="1">
        <v>5200</v>
      </c>
      <c r="D33" s="1">
        <v>510</v>
      </c>
      <c r="E33" s="2" t="s">
        <v>32</v>
      </c>
      <c r="F33" s="10">
        <v>89176.155000000013</v>
      </c>
      <c r="G33" s="10">
        <v>61766</v>
      </c>
      <c r="H33" s="10">
        <f t="shared" si="3"/>
        <v>27410.155000000013</v>
      </c>
      <c r="J33" s="10">
        <v>40815.980000000003</v>
      </c>
      <c r="K33" s="10">
        <v>48360.175000000003</v>
      </c>
      <c r="L33" s="10">
        <f t="shared" si="4"/>
        <v>89176.154999999999</v>
      </c>
    </row>
    <row r="34" spans="1:12" x14ac:dyDescent="0.2">
      <c r="A34" s="1">
        <v>100</v>
      </c>
      <c r="B34" s="1">
        <v>4000</v>
      </c>
      <c r="C34" s="1">
        <v>5200</v>
      </c>
      <c r="D34" s="1">
        <v>520</v>
      </c>
      <c r="E34" s="2" t="s">
        <v>33</v>
      </c>
      <c r="F34" s="10">
        <v>316.25</v>
      </c>
      <c r="G34" s="10">
        <v>109</v>
      </c>
      <c r="H34" s="10">
        <f t="shared" si="3"/>
        <v>207.25</v>
      </c>
      <c r="J34" s="10">
        <v>316.25</v>
      </c>
      <c r="K34" s="10">
        <v>0</v>
      </c>
      <c r="L34" s="10">
        <f t="shared" si="4"/>
        <v>316.25</v>
      </c>
    </row>
    <row r="35" spans="1:12" x14ac:dyDescent="0.2">
      <c r="A35" s="1">
        <v>100</v>
      </c>
      <c r="B35" s="1">
        <v>4000</v>
      </c>
      <c r="C35" s="1">
        <v>5200</v>
      </c>
      <c r="D35" s="1">
        <v>640</v>
      </c>
      <c r="E35" s="2" t="s">
        <v>34</v>
      </c>
      <c r="F35" s="10">
        <v>0</v>
      </c>
      <c r="G35" s="10">
        <v>198</v>
      </c>
      <c r="H35" s="10">
        <f t="shared" si="3"/>
        <v>-198</v>
      </c>
      <c r="J35" s="10">
        <v>0</v>
      </c>
      <c r="K35" s="10">
        <v>0</v>
      </c>
      <c r="L35" s="10">
        <f t="shared" si="4"/>
        <v>0</v>
      </c>
    </row>
    <row r="36" spans="1:12" x14ac:dyDescent="0.2">
      <c r="A36" s="1">
        <v>100</v>
      </c>
      <c r="B36" s="1">
        <v>4000</v>
      </c>
      <c r="C36" s="1">
        <v>5200</v>
      </c>
      <c r="D36" s="1">
        <v>642</v>
      </c>
      <c r="E36" s="2" t="s">
        <v>35</v>
      </c>
      <c r="F36" s="10">
        <v>1183.9999999999995</v>
      </c>
      <c r="G36" s="10">
        <v>0</v>
      </c>
      <c r="H36" s="10">
        <f t="shared" si="3"/>
        <v>1183.9999999999995</v>
      </c>
      <c r="J36" s="10">
        <v>1036</v>
      </c>
      <c r="K36" s="10">
        <v>148</v>
      </c>
      <c r="L36" s="10">
        <f t="shared" si="4"/>
        <v>1184</v>
      </c>
    </row>
    <row r="37" spans="1:12" x14ac:dyDescent="0.2">
      <c r="A37" s="1">
        <v>100</v>
      </c>
      <c r="B37" s="1">
        <v>4000</v>
      </c>
      <c r="C37" s="1">
        <v>5200</v>
      </c>
      <c r="D37" s="1">
        <v>690</v>
      </c>
      <c r="E37" s="2" t="s">
        <v>36</v>
      </c>
      <c r="F37" s="10">
        <v>0</v>
      </c>
      <c r="G37" s="10">
        <v>2014</v>
      </c>
      <c r="H37" s="10">
        <f t="shared" si="3"/>
        <v>-2014</v>
      </c>
      <c r="J37" s="10">
        <v>0</v>
      </c>
      <c r="K37" s="10">
        <v>0</v>
      </c>
      <c r="L37" s="10">
        <f t="shared" si="4"/>
        <v>0</v>
      </c>
    </row>
    <row r="38" spans="1:12" x14ac:dyDescent="0.2">
      <c r="A38" s="1">
        <v>100</v>
      </c>
      <c r="B38" s="1">
        <v>4000</v>
      </c>
      <c r="C38" s="1">
        <v>5200</v>
      </c>
      <c r="D38" s="1">
        <v>750</v>
      </c>
      <c r="E38" s="2" t="s">
        <v>37</v>
      </c>
      <c r="F38" s="10">
        <v>13163.420000000002</v>
      </c>
      <c r="G38" s="10">
        <v>4102</v>
      </c>
      <c r="H38" s="10">
        <f t="shared" si="3"/>
        <v>9061.4200000000019</v>
      </c>
      <c r="J38" s="10">
        <v>7340.420000000001</v>
      </c>
      <c r="K38" s="10">
        <v>5823</v>
      </c>
      <c r="L38" s="10">
        <f t="shared" si="4"/>
        <v>13163.420000000002</v>
      </c>
    </row>
    <row r="39" spans="1:12" customFormat="1" ht="10.9" customHeight="1" x14ac:dyDescent="0.25">
      <c r="A39" s="28"/>
      <c r="B39" s="28"/>
      <c r="C39" s="28"/>
      <c r="D39" s="28"/>
      <c r="E39" s="29" t="s">
        <v>129</v>
      </c>
      <c r="F39" s="30">
        <f>SUM(F21:F38)</f>
        <v>593192.36</v>
      </c>
      <c r="G39" s="30">
        <f t="shared" ref="G39:L39" si="5">SUM(G21:G38)</f>
        <v>490275</v>
      </c>
      <c r="H39" s="30">
        <f t="shared" si="5"/>
        <v>102917.35999999996</v>
      </c>
      <c r="I39" s="31"/>
      <c r="J39" s="30">
        <f t="shared" si="5"/>
        <v>339950.57</v>
      </c>
      <c r="K39" s="30">
        <f t="shared" si="5"/>
        <v>253241.78999999998</v>
      </c>
      <c r="L39" s="30">
        <f t="shared" si="5"/>
        <v>593192.36</v>
      </c>
    </row>
    <row r="40" spans="1:12" customFormat="1" ht="10.9" customHeight="1" x14ac:dyDescent="0.25">
      <c r="A40" s="28"/>
      <c r="B40" s="28"/>
      <c r="C40" s="28"/>
      <c r="D40" s="28"/>
      <c r="E40" s="29"/>
      <c r="F40" s="30"/>
      <c r="G40" s="30"/>
      <c r="H40" s="30"/>
      <c r="I40" s="38"/>
      <c r="J40" s="30"/>
      <c r="K40" s="30"/>
      <c r="L40" s="30"/>
    </row>
    <row r="41" spans="1:12" x14ac:dyDescent="0.2">
      <c r="A41" s="1">
        <v>100</v>
      </c>
      <c r="B41" s="1">
        <v>4000</v>
      </c>
      <c r="C41" s="1">
        <v>6100</v>
      </c>
      <c r="D41" s="1">
        <v>130</v>
      </c>
      <c r="E41" s="2" t="s">
        <v>38</v>
      </c>
      <c r="F41" s="10">
        <v>0</v>
      </c>
      <c r="G41" s="10">
        <v>59443</v>
      </c>
      <c r="H41" s="10">
        <f t="shared" ref="H41:H48" si="6">F41-G41</f>
        <v>-59443</v>
      </c>
      <c r="J41" s="10">
        <v>0</v>
      </c>
      <c r="K41" s="10">
        <v>0</v>
      </c>
      <c r="L41" s="10">
        <f t="shared" ref="L41:L48" si="7">J41+K41</f>
        <v>0</v>
      </c>
    </row>
    <row r="42" spans="1:12" x14ac:dyDescent="0.2">
      <c r="A42" s="1">
        <v>100</v>
      </c>
      <c r="B42" s="1">
        <v>4000</v>
      </c>
      <c r="C42" s="1">
        <v>6100</v>
      </c>
      <c r="D42" s="1">
        <v>150</v>
      </c>
      <c r="E42" s="2" t="s">
        <v>39</v>
      </c>
      <c r="F42" s="10">
        <v>56709.039999999994</v>
      </c>
      <c r="G42" s="10">
        <v>0</v>
      </c>
      <c r="H42" s="10">
        <f t="shared" si="6"/>
        <v>56709.039999999994</v>
      </c>
      <c r="J42" s="10">
        <v>33406.74</v>
      </c>
      <c r="K42" s="10">
        <v>23302.3</v>
      </c>
      <c r="L42" s="10">
        <f t="shared" si="7"/>
        <v>56709.039999999994</v>
      </c>
    </row>
    <row r="43" spans="1:12" x14ac:dyDescent="0.2">
      <c r="A43" s="1">
        <v>100</v>
      </c>
      <c r="B43" s="1">
        <v>4000</v>
      </c>
      <c r="C43" s="1">
        <v>6100</v>
      </c>
      <c r="D43" s="1">
        <v>210</v>
      </c>
      <c r="E43" s="2" t="s">
        <v>24</v>
      </c>
      <c r="F43" s="10">
        <v>4117.08</v>
      </c>
      <c r="G43" s="10">
        <v>4286</v>
      </c>
      <c r="H43" s="10">
        <f t="shared" si="6"/>
        <v>-168.92000000000007</v>
      </c>
      <c r="J43" s="10">
        <v>2425.33</v>
      </c>
      <c r="K43" s="10">
        <v>1691.75</v>
      </c>
      <c r="L43" s="10">
        <f t="shared" si="7"/>
        <v>4117.08</v>
      </c>
    </row>
    <row r="44" spans="1:12" x14ac:dyDescent="0.2">
      <c r="A44" s="1">
        <v>100</v>
      </c>
      <c r="B44" s="1">
        <v>4000</v>
      </c>
      <c r="C44" s="1">
        <v>6100</v>
      </c>
      <c r="D44" s="1">
        <v>220</v>
      </c>
      <c r="E44" s="2" t="s">
        <v>25</v>
      </c>
      <c r="F44" s="10">
        <v>4338.3500000000004</v>
      </c>
      <c r="G44" s="10">
        <v>4547</v>
      </c>
      <c r="H44" s="10">
        <f t="shared" si="6"/>
        <v>-208.64999999999964</v>
      </c>
      <c r="J44" s="10">
        <v>2555.65</v>
      </c>
      <c r="K44" s="10">
        <v>1782.7</v>
      </c>
      <c r="L44" s="10">
        <f t="shared" si="7"/>
        <v>4338.3500000000004</v>
      </c>
    </row>
    <row r="45" spans="1:12" x14ac:dyDescent="0.2">
      <c r="A45" s="1">
        <v>100</v>
      </c>
      <c r="B45" s="1">
        <v>4000</v>
      </c>
      <c r="C45" s="1">
        <v>6100</v>
      </c>
      <c r="D45" s="1">
        <v>230</v>
      </c>
      <c r="E45" s="2" t="s">
        <v>26</v>
      </c>
      <c r="F45" s="10">
        <f>+L45</f>
        <v>15043.550000000001</v>
      </c>
      <c r="G45" s="10">
        <v>17401</v>
      </c>
      <c r="H45" s="10">
        <f t="shared" si="6"/>
        <v>-2357.4499999999989</v>
      </c>
      <c r="J45" s="10">
        <v>7787.9100000000008</v>
      </c>
      <c r="K45" s="10">
        <v>7255.64</v>
      </c>
      <c r="L45" s="10">
        <f t="shared" si="7"/>
        <v>15043.550000000001</v>
      </c>
    </row>
    <row r="46" spans="1:12" x14ac:dyDescent="0.2">
      <c r="A46" s="1">
        <v>100</v>
      </c>
      <c r="B46" s="1">
        <v>4000</v>
      </c>
      <c r="C46" s="1">
        <v>6100</v>
      </c>
      <c r="D46" s="1">
        <v>240</v>
      </c>
      <c r="E46" s="2" t="s">
        <v>27</v>
      </c>
      <c r="F46" s="10">
        <v>649.37</v>
      </c>
      <c r="G46" s="10">
        <v>297</v>
      </c>
      <c r="H46" s="10">
        <f t="shared" si="6"/>
        <v>352.37</v>
      </c>
      <c r="J46" s="10">
        <v>649.37</v>
      </c>
      <c r="K46" s="10">
        <v>0</v>
      </c>
      <c r="L46" s="10">
        <f t="shared" si="7"/>
        <v>649.37</v>
      </c>
    </row>
    <row r="47" spans="1:12" x14ac:dyDescent="0.2">
      <c r="A47" s="1">
        <v>100</v>
      </c>
      <c r="B47" s="1">
        <v>4000</v>
      </c>
      <c r="C47" s="1">
        <v>6100</v>
      </c>
      <c r="D47" s="1">
        <v>250</v>
      </c>
      <c r="E47" s="2" t="s">
        <v>28</v>
      </c>
      <c r="F47" s="10">
        <v>69.739999999999995</v>
      </c>
      <c r="G47" s="10">
        <v>1120</v>
      </c>
      <c r="H47" s="10">
        <f t="shared" si="6"/>
        <v>-1050.26</v>
      </c>
      <c r="J47" s="10">
        <v>29.490000000000002</v>
      </c>
      <c r="K47" s="10">
        <v>40.25</v>
      </c>
      <c r="L47" s="10">
        <f t="shared" si="7"/>
        <v>69.740000000000009</v>
      </c>
    </row>
    <row r="48" spans="1:12" x14ac:dyDescent="0.2">
      <c r="A48" s="1">
        <v>100</v>
      </c>
      <c r="B48" s="1">
        <v>4000</v>
      </c>
      <c r="C48" s="1">
        <v>6130</v>
      </c>
      <c r="D48" s="1">
        <v>310</v>
      </c>
      <c r="E48" s="2" t="s">
        <v>29</v>
      </c>
      <c r="F48" s="10">
        <v>700</v>
      </c>
      <c r="G48" s="10">
        <v>0</v>
      </c>
      <c r="H48" s="10">
        <f t="shared" si="6"/>
        <v>700</v>
      </c>
      <c r="J48" s="10">
        <v>700</v>
      </c>
      <c r="K48" s="10">
        <v>0</v>
      </c>
      <c r="L48" s="10">
        <f t="shared" si="7"/>
        <v>700</v>
      </c>
    </row>
    <row r="49" spans="1:22" customFormat="1" ht="10.9" customHeight="1" x14ac:dyDescent="0.25">
      <c r="A49" s="28"/>
      <c r="B49" s="28"/>
      <c r="C49" s="28"/>
      <c r="D49" s="28"/>
      <c r="E49" s="29" t="s">
        <v>130</v>
      </c>
      <c r="F49" s="30">
        <f>SUM(F41:F48)</f>
        <v>81627.12999999999</v>
      </c>
      <c r="G49" s="30">
        <f t="shared" ref="G49:L49" si="8">SUM(G41:G48)</f>
        <v>87094</v>
      </c>
      <c r="H49" s="30">
        <f t="shared" si="8"/>
        <v>-5466.8700000000053</v>
      </c>
      <c r="I49" s="31"/>
      <c r="J49" s="30">
        <f t="shared" si="8"/>
        <v>47554.490000000005</v>
      </c>
      <c r="K49" s="30">
        <f t="shared" si="8"/>
        <v>34072.639999999999</v>
      </c>
      <c r="L49" s="30">
        <f t="shared" si="8"/>
        <v>81627.12999999999</v>
      </c>
    </row>
    <row r="50" spans="1:22" customFormat="1" ht="10.9" customHeight="1" x14ac:dyDescent="0.25">
      <c r="A50" s="28"/>
      <c r="B50" s="28"/>
      <c r="C50" s="28"/>
      <c r="D50" s="28"/>
      <c r="E50" s="29"/>
      <c r="F50" s="30"/>
      <c r="G50" s="30"/>
      <c r="H50" s="30"/>
      <c r="I50" s="38"/>
      <c r="J50" s="30"/>
      <c r="K50" s="30"/>
      <c r="L50" s="30"/>
    </row>
    <row r="51" spans="1:22" x14ac:dyDescent="0.2">
      <c r="A51" s="1">
        <v>100</v>
      </c>
      <c r="B51" s="1">
        <v>4000</v>
      </c>
      <c r="C51" s="1">
        <v>6400</v>
      </c>
      <c r="D51" s="1">
        <v>310</v>
      </c>
      <c r="E51" s="2" t="s">
        <v>40</v>
      </c>
      <c r="F51" s="10">
        <v>5770.6349999999993</v>
      </c>
      <c r="G51" s="10">
        <v>6418</v>
      </c>
      <c r="H51" s="10">
        <f>F51-G51</f>
        <v>-647.36500000000069</v>
      </c>
      <c r="J51" s="10">
        <v>3124.01</v>
      </c>
      <c r="K51" s="10">
        <v>2646.625</v>
      </c>
      <c r="L51" s="10">
        <f>J51+K51</f>
        <v>5770.6350000000002</v>
      </c>
    </row>
    <row r="52" spans="1:22" customFormat="1" ht="10.9" customHeight="1" x14ac:dyDescent="0.25">
      <c r="A52" s="28"/>
      <c r="B52" s="28"/>
      <c r="C52" s="28"/>
      <c r="D52" s="28"/>
      <c r="E52" s="29" t="s">
        <v>131</v>
      </c>
      <c r="F52" s="30">
        <f>SUM(F51)</f>
        <v>5770.6349999999993</v>
      </c>
      <c r="G52" s="30">
        <f t="shared" ref="G52:L52" si="9">SUM(G51)</f>
        <v>6418</v>
      </c>
      <c r="H52" s="30">
        <f t="shared" si="9"/>
        <v>-647.36500000000069</v>
      </c>
      <c r="I52" s="31"/>
      <c r="J52" s="30">
        <f t="shared" si="9"/>
        <v>3124.01</v>
      </c>
      <c r="K52" s="30">
        <f t="shared" si="9"/>
        <v>2646.625</v>
      </c>
      <c r="L52" s="30">
        <f t="shared" si="9"/>
        <v>5770.6350000000002</v>
      </c>
    </row>
    <row r="53" spans="1:22" customFormat="1" ht="10.9" customHeight="1" x14ac:dyDescent="0.25">
      <c r="A53" s="28"/>
      <c r="B53" s="28"/>
      <c r="C53" s="28"/>
      <c r="D53" s="28"/>
      <c r="E53" s="29"/>
      <c r="F53" s="30"/>
      <c r="G53" s="30"/>
      <c r="H53" s="30"/>
      <c r="I53" s="38"/>
      <c r="J53" s="30"/>
      <c r="K53" s="30"/>
      <c r="L53" s="30"/>
    </row>
    <row r="54" spans="1:22" x14ac:dyDescent="0.2">
      <c r="A54" s="1">
        <v>100</v>
      </c>
      <c r="B54" s="1">
        <v>4000</v>
      </c>
      <c r="C54" s="1">
        <v>7100</v>
      </c>
      <c r="D54" s="1">
        <v>310</v>
      </c>
      <c r="E54" s="2" t="s">
        <v>41</v>
      </c>
      <c r="F54" s="10">
        <v>8500</v>
      </c>
      <c r="G54" s="10">
        <v>8080</v>
      </c>
      <c r="H54" s="10">
        <f>F54-G54</f>
        <v>420</v>
      </c>
      <c r="J54" s="10">
        <v>8500</v>
      </c>
      <c r="K54" s="10">
        <v>0</v>
      </c>
      <c r="L54" s="10">
        <f>J54+K54</f>
        <v>8500</v>
      </c>
    </row>
    <row r="55" spans="1:22" x14ac:dyDescent="0.2">
      <c r="A55" s="1">
        <v>100</v>
      </c>
      <c r="B55" s="1">
        <v>4000</v>
      </c>
      <c r="C55" s="1">
        <v>7100</v>
      </c>
      <c r="D55" s="1">
        <v>320</v>
      </c>
      <c r="E55" s="2" t="s">
        <v>42</v>
      </c>
      <c r="F55" s="10">
        <v>10075.5</v>
      </c>
      <c r="G55" s="10">
        <v>8165</v>
      </c>
      <c r="H55" s="10">
        <f>F55-G55</f>
        <v>1910.5</v>
      </c>
      <c r="J55" s="10">
        <v>8873</v>
      </c>
      <c r="K55" s="10">
        <v>1202.5</v>
      </c>
      <c r="L55" s="10">
        <f>J55+K55</f>
        <v>10075.5</v>
      </c>
    </row>
    <row r="56" spans="1:22" x14ac:dyDescent="0.2">
      <c r="A56" s="1">
        <v>100</v>
      </c>
      <c r="B56" s="1">
        <v>4000</v>
      </c>
      <c r="C56" s="1">
        <v>7100</v>
      </c>
      <c r="D56" s="1">
        <v>730</v>
      </c>
      <c r="E56" s="2" t="s">
        <v>44</v>
      </c>
      <c r="F56" s="10">
        <v>13804.965000000002</v>
      </c>
      <c r="G56" s="10">
        <v>22103</v>
      </c>
      <c r="H56" s="10">
        <f>F56-G56</f>
        <v>-8298.034999999998</v>
      </c>
      <c r="J56" s="10">
        <v>7520.44</v>
      </c>
      <c r="K56" s="10">
        <v>6284.5249999999996</v>
      </c>
      <c r="L56" s="10">
        <f>J56+K56</f>
        <v>13804.965</v>
      </c>
    </row>
    <row r="57" spans="1:22" x14ac:dyDescent="0.2">
      <c r="A57" s="1">
        <v>100</v>
      </c>
      <c r="B57" s="1">
        <v>4000</v>
      </c>
      <c r="C57" s="1">
        <v>7100</v>
      </c>
      <c r="D57" s="1">
        <v>790</v>
      </c>
      <c r="E57" s="2" t="s">
        <v>45</v>
      </c>
      <c r="F57" s="10">
        <v>17883</v>
      </c>
      <c r="G57" s="10">
        <v>18470</v>
      </c>
      <c r="H57" s="10">
        <f>F57-G57</f>
        <v>-587</v>
      </c>
      <c r="J57" s="10">
        <v>10420.08</v>
      </c>
      <c r="K57" s="10">
        <v>7462.92</v>
      </c>
      <c r="L57" s="10">
        <f>J57+K57</f>
        <v>17883</v>
      </c>
    </row>
    <row r="58" spans="1:22" x14ac:dyDescent="0.2">
      <c r="A58" s="1">
        <v>100</v>
      </c>
      <c r="B58" s="1">
        <v>4000</v>
      </c>
      <c r="C58" s="1">
        <v>7100</v>
      </c>
      <c r="D58" s="1">
        <v>795</v>
      </c>
      <c r="E58" s="2" t="s">
        <v>46</v>
      </c>
      <c r="F58" s="10">
        <v>0</v>
      </c>
      <c r="G58" s="10">
        <v>269</v>
      </c>
      <c r="H58" s="10">
        <f>F58-G58</f>
        <v>-269</v>
      </c>
      <c r="J58" s="10">
        <v>0</v>
      </c>
      <c r="K58" s="10">
        <v>0</v>
      </c>
      <c r="L58" s="10">
        <f>J58+K58</f>
        <v>0</v>
      </c>
    </row>
    <row r="59" spans="1:22" customFormat="1" ht="10.9" customHeight="1" x14ac:dyDescent="0.25">
      <c r="A59" s="28"/>
      <c r="B59" s="28"/>
      <c r="C59" s="28"/>
      <c r="D59" s="28"/>
      <c r="E59" s="29" t="s">
        <v>132</v>
      </c>
      <c r="F59" s="30">
        <f>SUM(F54:F58)</f>
        <v>50263.465000000004</v>
      </c>
      <c r="G59" s="30">
        <f t="shared" ref="G59:L59" si="10">SUM(G54:G58)</f>
        <v>57087</v>
      </c>
      <c r="H59" s="30">
        <f t="shared" si="10"/>
        <v>-6823.534999999998</v>
      </c>
      <c r="I59" s="31"/>
      <c r="J59" s="30">
        <f t="shared" si="10"/>
        <v>35313.519999999997</v>
      </c>
      <c r="K59" s="30">
        <f t="shared" si="10"/>
        <v>14949.945</v>
      </c>
      <c r="L59" s="30">
        <f t="shared" si="10"/>
        <v>50263.464999999997</v>
      </c>
      <c r="O59" s="2"/>
      <c r="P59" s="2"/>
      <c r="Q59" s="2"/>
      <c r="R59" s="2"/>
      <c r="S59" s="2"/>
      <c r="T59" s="2"/>
      <c r="U59" s="2"/>
      <c r="V59" s="2"/>
    </row>
    <row r="60" spans="1:22" customFormat="1" ht="10.9" customHeight="1" x14ac:dyDescent="0.25">
      <c r="A60" s="28"/>
      <c r="B60" s="28"/>
      <c r="C60" s="28"/>
      <c r="D60" s="28"/>
      <c r="E60" s="29"/>
      <c r="F60" s="30"/>
      <c r="G60" s="30"/>
      <c r="H60" s="30"/>
      <c r="I60" s="38"/>
      <c r="J60" s="30"/>
      <c r="K60" s="30"/>
      <c r="L60" s="30"/>
      <c r="O60" s="2"/>
      <c r="P60" s="2"/>
      <c r="Q60" s="2"/>
      <c r="R60" s="2"/>
      <c r="S60" s="2"/>
      <c r="T60" s="2"/>
      <c r="U60" s="2"/>
      <c r="V60" s="2"/>
    </row>
    <row r="61" spans="1:22" x14ac:dyDescent="0.2">
      <c r="A61" s="1">
        <v>100</v>
      </c>
      <c r="B61" s="1">
        <v>4000</v>
      </c>
      <c r="C61" s="1">
        <v>7300</v>
      </c>
      <c r="D61" s="1">
        <v>110</v>
      </c>
      <c r="E61" s="2" t="s">
        <v>47</v>
      </c>
      <c r="F61" s="10">
        <v>0</v>
      </c>
      <c r="G61" s="10">
        <v>23256</v>
      </c>
      <c r="H61" s="10">
        <f t="shared" ref="H61:H72" si="11">F61-G61</f>
        <v>-23256</v>
      </c>
      <c r="J61" s="10">
        <v>0</v>
      </c>
      <c r="K61" s="10">
        <v>0</v>
      </c>
      <c r="L61" s="10">
        <f t="shared" ref="L61:L72" si="12">J61+K61</f>
        <v>0</v>
      </c>
    </row>
    <row r="62" spans="1:22" x14ac:dyDescent="0.2">
      <c r="A62" s="1">
        <v>100</v>
      </c>
      <c r="B62" s="1">
        <v>4000</v>
      </c>
      <c r="C62" s="1">
        <v>7300</v>
      </c>
      <c r="D62" s="1">
        <v>160</v>
      </c>
      <c r="E62" s="2" t="s">
        <v>48</v>
      </c>
      <c r="F62" s="10">
        <v>14156.319999999998</v>
      </c>
      <c r="G62" s="10">
        <v>0</v>
      </c>
      <c r="H62" s="10">
        <f t="shared" si="11"/>
        <v>14156.319999999998</v>
      </c>
      <c r="J62" s="10">
        <v>7090.17</v>
      </c>
      <c r="K62" s="10">
        <v>7066.15</v>
      </c>
      <c r="L62" s="10">
        <f t="shared" si="12"/>
        <v>14156.32</v>
      </c>
    </row>
    <row r="63" spans="1:22" x14ac:dyDescent="0.2">
      <c r="A63" s="1">
        <v>100</v>
      </c>
      <c r="B63" s="1">
        <v>4000</v>
      </c>
      <c r="C63" s="1">
        <v>7300</v>
      </c>
      <c r="D63" s="1">
        <v>210</v>
      </c>
      <c r="E63" s="2" t="s">
        <v>24</v>
      </c>
      <c r="F63" s="10">
        <v>803.37000000000012</v>
      </c>
      <c r="G63" s="10">
        <v>1677</v>
      </c>
      <c r="H63" s="10">
        <f t="shared" si="11"/>
        <v>-873.62999999999988</v>
      </c>
      <c r="J63" s="10">
        <v>429.16999999999996</v>
      </c>
      <c r="K63" s="10">
        <v>374.20000000000005</v>
      </c>
      <c r="L63" s="10">
        <f t="shared" si="12"/>
        <v>803.37</v>
      </c>
    </row>
    <row r="64" spans="1:22" x14ac:dyDescent="0.2">
      <c r="A64" s="1">
        <v>100</v>
      </c>
      <c r="B64" s="1">
        <v>4000</v>
      </c>
      <c r="C64" s="1">
        <v>7300</v>
      </c>
      <c r="D64" s="1">
        <v>220</v>
      </c>
      <c r="E64" s="2" t="s">
        <v>25</v>
      </c>
      <c r="F64" s="10">
        <v>1083.04</v>
      </c>
      <c r="G64" s="10">
        <v>1779</v>
      </c>
      <c r="H64" s="10">
        <f t="shared" si="11"/>
        <v>-695.96</v>
      </c>
      <c r="J64" s="10">
        <v>542.44000000000005</v>
      </c>
      <c r="K64" s="10">
        <v>540.6</v>
      </c>
      <c r="L64" s="10">
        <f t="shared" si="12"/>
        <v>1083.04</v>
      </c>
    </row>
    <row r="65" spans="1:12" x14ac:dyDescent="0.2">
      <c r="A65" s="1">
        <v>100</v>
      </c>
      <c r="B65" s="1">
        <v>4000</v>
      </c>
      <c r="C65" s="1">
        <v>7300</v>
      </c>
      <c r="D65" s="1">
        <v>240</v>
      </c>
      <c r="E65" s="2" t="s">
        <v>27</v>
      </c>
      <c r="F65" s="10">
        <v>76.39</v>
      </c>
      <c r="G65" s="10">
        <v>116</v>
      </c>
      <c r="H65" s="10">
        <f t="shared" si="11"/>
        <v>-39.61</v>
      </c>
      <c r="J65" s="10">
        <v>76.39</v>
      </c>
      <c r="K65" s="10">
        <v>0</v>
      </c>
      <c r="L65" s="10">
        <f t="shared" si="12"/>
        <v>76.39</v>
      </c>
    </row>
    <row r="66" spans="1:12" x14ac:dyDescent="0.2">
      <c r="A66" s="1">
        <v>100</v>
      </c>
      <c r="B66" s="1">
        <v>4000</v>
      </c>
      <c r="C66" s="1">
        <v>7300</v>
      </c>
      <c r="D66" s="1">
        <v>250</v>
      </c>
      <c r="E66" s="2" t="s">
        <v>28</v>
      </c>
      <c r="F66" s="10">
        <v>25.769999999999996</v>
      </c>
      <c r="G66" s="10">
        <v>280</v>
      </c>
      <c r="H66" s="10">
        <f t="shared" si="11"/>
        <v>-254.23000000000002</v>
      </c>
      <c r="J66" s="10">
        <v>12.520000000000001</v>
      </c>
      <c r="K66" s="10">
        <v>13.25</v>
      </c>
      <c r="L66" s="10">
        <f t="shared" si="12"/>
        <v>25.770000000000003</v>
      </c>
    </row>
    <row r="67" spans="1:12" x14ac:dyDescent="0.2">
      <c r="A67" s="1">
        <v>100</v>
      </c>
      <c r="B67" s="1">
        <v>4000</v>
      </c>
      <c r="C67" s="1">
        <v>7300</v>
      </c>
      <c r="D67" s="1">
        <v>320</v>
      </c>
      <c r="E67" s="2" t="s">
        <v>49</v>
      </c>
      <c r="F67" s="10">
        <v>0</v>
      </c>
      <c r="G67" s="10">
        <v>3171</v>
      </c>
      <c r="H67" s="10">
        <f t="shared" si="11"/>
        <v>-3171</v>
      </c>
      <c r="J67" s="10">
        <v>0</v>
      </c>
      <c r="K67" s="10">
        <v>0</v>
      </c>
      <c r="L67" s="10">
        <f t="shared" si="12"/>
        <v>0</v>
      </c>
    </row>
    <row r="68" spans="1:12" x14ac:dyDescent="0.2">
      <c r="A68" s="1">
        <v>100</v>
      </c>
      <c r="B68" s="1">
        <v>4000</v>
      </c>
      <c r="C68" s="1">
        <v>7300</v>
      </c>
      <c r="D68" s="1">
        <v>330</v>
      </c>
      <c r="E68" s="2" t="s">
        <v>43</v>
      </c>
      <c r="F68" s="10">
        <v>3450</v>
      </c>
      <c r="G68" s="10">
        <v>7181</v>
      </c>
      <c r="H68" s="10">
        <f t="shared" si="11"/>
        <v>-3731</v>
      </c>
      <c r="J68" s="10">
        <v>3450</v>
      </c>
      <c r="K68" s="10">
        <v>0</v>
      </c>
      <c r="L68" s="10">
        <f t="shared" si="12"/>
        <v>3450</v>
      </c>
    </row>
    <row r="69" spans="1:12" x14ac:dyDescent="0.2">
      <c r="A69" s="1">
        <v>100</v>
      </c>
      <c r="B69" s="1">
        <v>4000</v>
      </c>
      <c r="C69" s="1">
        <v>7300</v>
      </c>
      <c r="D69" s="1">
        <v>370</v>
      </c>
      <c r="E69" s="2" t="s">
        <v>50</v>
      </c>
      <c r="F69" s="10">
        <v>2194.58</v>
      </c>
      <c r="G69" s="10">
        <v>1775</v>
      </c>
      <c r="H69" s="10">
        <f t="shared" si="11"/>
        <v>419.57999999999993</v>
      </c>
      <c r="J69" s="10">
        <v>1454.9299999999998</v>
      </c>
      <c r="K69" s="10">
        <v>739.65000000000009</v>
      </c>
      <c r="L69" s="10">
        <f t="shared" si="12"/>
        <v>2194.58</v>
      </c>
    </row>
    <row r="70" spans="1:12" x14ac:dyDescent="0.2">
      <c r="A70" s="1">
        <v>100</v>
      </c>
      <c r="B70" s="1">
        <v>4000</v>
      </c>
      <c r="C70" s="1">
        <v>7300</v>
      </c>
      <c r="D70" s="1">
        <v>390</v>
      </c>
      <c r="E70" s="2" t="s">
        <v>51</v>
      </c>
      <c r="F70" s="10">
        <v>1507.2049999999997</v>
      </c>
      <c r="G70" s="10">
        <v>5782</v>
      </c>
      <c r="H70" s="10">
        <f t="shared" si="11"/>
        <v>-4274.7950000000001</v>
      </c>
      <c r="J70" s="10">
        <v>523.57999999999993</v>
      </c>
      <c r="K70" s="10">
        <v>983.625</v>
      </c>
      <c r="L70" s="10">
        <f t="shared" si="12"/>
        <v>1507.2049999999999</v>
      </c>
    </row>
    <row r="71" spans="1:12" x14ac:dyDescent="0.2">
      <c r="A71" s="1">
        <v>100</v>
      </c>
      <c r="B71" s="1">
        <v>4000</v>
      </c>
      <c r="C71" s="1">
        <v>7300</v>
      </c>
      <c r="D71" s="1">
        <v>510</v>
      </c>
      <c r="E71" s="2" t="s">
        <v>52</v>
      </c>
      <c r="F71" s="10">
        <v>7959.0300000000016</v>
      </c>
      <c r="G71" s="10">
        <v>4777</v>
      </c>
      <c r="H71" s="10">
        <f t="shared" si="11"/>
        <v>3182.0300000000016</v>
      </c>
      <c r="J71" s="10">
        <v>4795.83</v>
      </c>
      <c r="K71" s="10">
        <v>3163.2</v>
      </c>
      <c r="L71" s="10">
        <f t="shared" si="12"/>
        <v>7959.03</v>
      </c>
    </row>
    <row r="72" spans="1:12" x14ac:dyDescent="0.2">
      <c r="A72" s="1">
        <v>100</v>
      </c>
      <c r="B72" s="1">
        <v>4000</v>
      </c>
      <c r="C72" s="1">
        <v>7300</v>
      </c>
      <c r="D72" s="1">
        <v>640</v>
      </c>
      <c r="E72" s="2" t="s">
        <v>53</v>
      </c>
      <c r="F72" s="10">
        <v>280.57142857142861</v>
      </c>
      <c r="G72" s="10">
        <v>0</v>
      </c>
      <c r="H72" s="10">
        <f t="shared" si="11"/>
        <v>280.57142857142861</v>
      </c>
      <c r="J72" s="10">
        <v>245.5</v>
      </c>
      <c r="K72" s="10">
        <v>35.071428571428569</v>
      </c>
      <c r="L72" s="10">
        <f t="shared" si="12"/>
        <v>280.57142857142856</v>
      </c>
    </row>
    <row r="73" spans="1:12" customFormat="1" ht="10.9" customHeight="1" x14ac:dyDescent="0.25">
      <c r="A73" s="28"/>
      <c r="B73" s="28"/>
      <c r="C73" s="28"/>
      <c r="D73" s="28"/>
      <c r="E73" s="29" t="s">
        <v>133</v>
      </c>
      <c r="F73" s="30">
        <f>SUM(F61:F72)</f>
        <v>31536.276428571429</v>
      </c>
      <c r="G73" s="30">
        <f t="shared" ref="G73:L73" si="13">SUM(G61:G72)</f>
        <v>49794</v>
      </c>
      <c r="H73" s="30">
        <f t="shared" si="13"/>
        <v>-18257.723571428567</v>
      </c>
      <c r="I73" s="31"/>
      <c r="J73" s="30">
        <f t="shared" si="13"/>
        <v>18620.530000000002</v>
      </c>
      <c r="K73" s="30">
        <f t="shared" si="13"/>
        <v>12915.746428571429</v>
      </c>
      <c r="L73" s="30">
        <f t="shared" si="13"/>
        <v>31536.276428571429</v>
      </c>
    </row>
    <row r="74" spans="1:12" customFormat="1" ht="10.9" customHeight="1" x14ac:dyDescent="0.25">
      <c r="A74" s="28"/>
      <c r="B74" s="28"/>
      <c r="C74" s="28"/>
      <c r="D74" s="28"/>
      <c r="E74" s="29"/>
      <c r="F74" s="30"/>
      <c r="G74" s="30"/>
      <c r="H74" s="30"/>
      <c r="I74" s="38"/>
      <c r="J74" s="30"/>
      <c r="K74" s="30"/>
      <c r="L74" s="30"/>
    </row>
    <row r="75" spans="1:12" x14ac:dyDescent="0.2">
      <c r="A75" s="1">
        <v>100</v>
      </c>
      <c r="B75" s="1">
        <v>4000</v>
      </c>
      <c r="C75" s="1">
        <v>7400</v>
      </c>
      <c r="D75" s="1">
        <v>360</v>
      </c>
      <c r="E75" s="2" t="s">
        <v>54</v>
      </c>
      <c r="F75" s="10">
        <v>21000</v>
      </c>
      <c r="G75" s="10">
        <v>21000</v>
      </c>
      <c r="H75" s="10">
        <f>F75-G75</f>
        <v>0</v>
      </c>
      <c r="J75" s="10">
        <v>12250</v>
      </c>
      <c r="K75" s="10">
        <v>8750</v>
      </c>
      <c r="L75" s="10">
        <f>J75+K75</f>
        <v>21000</v>
      </c>
    </row>
    <row r="76" spans="1:12" customFormat="1" ht="10.9" customHeight="1" x14ac:dyDescent="0.25">
      <c r="A76" s="28"/>
      <c r="B76" s="28"/>
      <c r="C76" s="28"/>
      <c r="D76" s="28"/>
      <c r="E76" s="29" t="s">
        <v>134</v>
      </c>
      <c r="F76" s="30">
        <f>SUM(F75)</f>
        <v>21000</v>
      </c>
      <c r="G76" s="30">
        <f t="shared" ref="G76:L76" si="14">SUM(G75)</f>
        <v>21000</v>
      </c>
      <c r="H76" s="30">
        <f t="shared" si="14"/>
        <v>0</v>
      </c>
      <c r="I76" s="31"/>
      <c r="J76" s="30">
        <f t="shared" si="14"/>
        <v>12250</v>
      </c>
      <c r="K76" s="30">
        <f t="shared" si="14"/>
        <v>8750</v>
      </c>
      <c r="L76" s="30">
        <f t="shared" si="14"/>
        <v>21000</v>
      </c>
    </row>
    <row r="77" spans="1:12" customFormat="1" ht="10.9" customHeight="1" x14ac:dyDescent="0.25">
      <c r="A77" s="28"/>
      <c r="B77" s="28"/>
      <c r="C77" s="28"/>
      <c r="D77" s="28"/>
      <c r="E77" s="29"/>
      <c r="F77" s="30"/>
      <c r="G77" s="30"/>
      <c r="H77" s="30"/>
      <c r="I77" s="38"/>
      <c r="J77" s="30"/>
      <c r="K77" s="30"/>
      <c r="L77" s="30"/>
    </row>
    <row r="78" spans="1:12" x14ac:dyDescent="0.2">
      <c r="A78" s="1">
        <v>100</v>
      </c>
      <c r="B78" s="1">
        <v>4000</v>
      </c>
      <c r="C78" s="1">
        <v>7500</v>
      </c>
      <c r="D78" s="1">
        <v>310</v>
      </c>
      <c r="E78" s="2" t="s">
        <v>55</v>
      </c>
      <c r="F78" s="10">
        <v>16483.8</v>
      </c>
      <c r="G78" s="10">
        <v>22794</v>
      </c>
      <c r="H78" s="10">
        <f>F78-G78</f>
        <v>-6310.2000000000007</v>
      </c>
      <c r="J78" s="10">
        <v>11582.51</v>
      </c>
      <c r="K78" s="10">
        <v>4901.2899999999991</v>
      </c>
      <c r="L78" s="10">
        <f>J78+K78</f>
        <v>16483.8</v>
      </c>
    </row>
    <row r="79" spans="1:12" x14ac:dyDescent="0.2">
      <c r="A79" s="1">
        <v>100</v>
      </c>
      <c r="B79" s="1">
        <v>4000</v>
      </c>
      <c r="C79" s="1">
        <v>7500</v>
      </c>
      <c r="D79" s="1">
        <v>311</v>
      </c>
      <c r="E79" s="2" t="s">
        <v>56</v>
      </c>
      <c r="F79" s="10">
        <v>4213.5771428571425</v>
      </c>
      <c r="G79" s="10">
        <v>4868</v>
      </c>
      <c r="H79" s="10">
        <f>F79-G79</f>
        <v>-654.42285714285754</v>
      </c>
      <c r="J79" s="10">
        <v>2457.92</v>
      </c>
      <c r="K79" s="10">
        <v>1755.6571428571428</v>
      </c>
      <c r="L79" s="10">
        <f>J79+K79</f>
        <v>4213.5771428571425</v>
      </c>
    </row>
    <row r="80" spans="1:12" customFormat="1" ht="10.9" customHeight="1" x14ac:dyDescent="0.25">
      <c r="A80" s="28"/>
      <c r="B80" s="28"/>
      <c r="C80" s="28"/>
      <c r="D80" s="28"/>
      <c r="E80" s="29" t="s">
        <v>135</v>
      </c>
      <c r="F80" s="30">
        <f>SUM(F78:F79)</f>
        <v>20697.377142857142</v>
      </c>
      <c r="G80" s="30">
        <f t="shared" ref="G80:L80" si="15">SUM(G78:G79)</f>
        <v>27662</v>
      </c>
      <c r="H80" s="30">
        <f t="shared" si="15"/>
        <v>-6964.6228571428583</v>
      </c>
      <c r="I80" s="31"/>
      <c r="J80" s="30">
        <f t="shared" si="15"/>
        <v>14040.43</v>
      </c>
      <c r="K80" s="30">
        <f t="shared" si="15"/>
        <v>6656.9471428571414</v>
      </c>
      <c r="L80" s="30">
        <f t="shared" si="15"/>
        <v>20697.377142857142</v>
      </c>
    </row>
    <row r="81" spans="1:12" customFormat="1" ht="10.9" customHeight="1" x14ac:dyDescent="0.25">
      <c r="A81" s="28"/>
      <c r="B81" s="28"/>
      <c r="C81" s="28"/>
      <c r="D81" s="28"/>
      <c r="E81" s="29"/>
      <c r="F81" s="30"/>
      <c r="G81" s="30"/>
      <c r="H81" s="30"/>
      <c r="I81" s="38"/>
      <c r="J81" s="30"/>
      <c r="K81" s="30"/>
      <c r="L81" s="30"/>
    </row>
    <row r="82" spans="1:12" x14ac:dyDescent="0.2">
      <c r="A82" s="1">
        <v>100</v>
      </c>
      <c r="B82" s="1">
        <v>4000</v>
      </c>
      <c r="C82" s="1">
        <v>7800</v>
      </c>
      <c r="D82" s="1">
        <v>350</v>
      </c>
      <c r="E82" s="2" t="s">
        <v>57</v>
      </c>
      <c r="F82" s="10">
        <v>20922.5</v>
      </c>
      <c r="G82" s="10">
        <v>89064</v>
      </c>
      <c r="H82" s="10">
        <f>F82-G82</f>
        <v>-68141.5</v>
      </c>
      <c r="J82" s="10">
        <v>9860</v>
      </c>
      <c r="K82" s="10">
        <v>11062.5</v>
      </c>
      <c r="L82" s="10">
        <f>J82+K82</f>
        <v>20922.5</v>
      </c>
    </row>
    <row r="83" spans="1:12" x14ac:dyDescent="0.2">
      <c r="A83" s="1">
        <v>100</v>
      </c>
      <c r="B83" s="1">
        <v>4000</v>
      </c>
      <c r="C83" s="1">
        <v>7800</v>
      </c>
      <c r="D83" s="1">
        <v>550</v>
      </c>
      <c r="E83" s="2" t="s">
        <v>58</v>
      </c>
      <c r="F83" s="10">
        <v>17089.039999999997</v>
      </c>
      <c r="G83" s="10">
        <v>1822</v>
      </c>
      <c r="H83" s="10">
        <f>F83-G83</f>
        <v>15267.039999999997</v>
      </c>
      <c r="J83" s="10">
        <v>8761.24</v>
      </c>
      <c r="K83" s="10">
        <v>8327.7999999999993</v>
      </c>
      <c r="L83" s="10">
        <f>J83+K83</f>
        <v>17089.04</v>
      </c>
    </row>
    <row r="84" spans="1:12" customFormat="1" ht="10.9" customHeight="1" x14ac:dyDescent="0.25">
      <c r="A84" s="28"/>
      <c r="B84" s="28"/>
      <c r="C84" s="28"/>
      <c r="D84" s="28"/>
      <c r="E84" s="29" t="s">
        <v>136</v>
      </c>
      <c r="F84" s="30">
        <f>SUM(F82:F83)</f>
        <v>38011.539999999994</v>
      </c>
      <c r="G84" s="30">
        <f t="shared" ref="G84:L84" si="16">SUM(G82:G83)</f>
        <v>90886</v>
      </c>
      <c r="H84" s="30">
        <f t="shared" si="16"/>
        <v>-52874.460000000006</v>
      </c>
      <c r="I84" s="31"/>
      <c r="J84" s="30">
        <f t="shared" si="16"/>
        <v>18621.239999999998</v>
      </c>
      <c r="K84" s="30">
        <f t="shared" si="16"/>
        <v>19390.3</v>
      </c>
      <c r="L84" s="30">
        <f t="shared" si="16"/>
        <v>38011.54</v>
      </c>
    </row>
    <row r="85" spans="1:12" customFormat="1" ht="10.9" customHeight="1" x14ac:dyDescent="0.25">
      <c r="A85" s="28"/>
      <c r="B85" s="28"/>
      <c r="C85" s="28"/>
      <c r="D85" s="28"/>
      <c r="E85" s="29"/>
      <c r="F85" s="30"/>
      <c r="G85" s="30"/>
      <c r="H85" s="30"/>
      <c r="I85" s="38"/>
      <c r="J85" s="30"/>
      <c r="K85" s="30"/>
      <c r="L85" s="30"/>
    </row>
    <row r="86" spans="1:12" x14ac:dyDescent="0.2">
      <c r="A86" s="1">
        <v>100</v>
      </c>
      <c r="B86" s="1">
        <v>4000</v>
      </c>
      <c r="C86" s="1">
        <v>7900</v>
      </c>
      <c r="D86" s="1">
        <v>320</v>
      </c>
      <c r="E86" s="2" t="s">
        <v>59</v>
      </c>
      <c r="F86" s="10">
        <v>1480</v>
      </c>
      <c r="G86" s="10">
        <v>3070</v>
      </c>
      <c r="H86" s="10">
        <f t="shared" ref="H86:H93" si="17">F86-G86</f>
        <v>-1590</v>
      </c>
      <c r="J86" s="10">
        <v>1480</v>
      </c>
      <c r="K86" s="10">
        <v>0</v>
      </c>
      <c r="L86" s="10">
        <f t="shared" ref="L86:L93" si="18">J86+K86</f>
        <v>1480</v>
      </c>
    </row>
    <row r="87" spans="1:12" x14ac:dyDescent="0.2">
      <c r="A87" s="1">
        <v>100</v>
      </c>
      <c r="B87" s="1">
        <v>4000</v>
      </c>
      <c r="C87" s="1">
        <v>7900</v>
      </c>
      <c r="D87" s="1">
        <v>360</v>
      </c>
      <c r="E87" s="2" t="s">
        <v>60</v>
      </c>
      <c r="F87" s="10">
        <v>3250</v>
      </c>
      <c r="G87" s="10">
        <v>1101</v>
      </c>
      <c r="H87" s="10">
        <f t="shared" si="17"/>
        <v>2149</v>
      </c>
      <c r="J87" s="10">
        <v>1300</v>
      </c>
      <c r="K87" s="10">
        <v>1950</v>
      </c>
      <c r="L87" s="10">
        <f t="shared" si="18"/>
        <v>3250</v>
      </c>
    </row>
    <row r="88" spans="1:12" x14ac:dyDescent="0.2">
      <c r="A88" s="1">
        <v>100</v>
      </c>
      <c r="B88" s="1">
        <v>4000</v>
      </c>
      <c r="C88" s="1">
        <v>7900</v>
      </c>
      <c r="D88" s="1">
        <v>370</v>
      </c>
      <c r="E88" s="2" t="s">
        <v>61</v>
      </c>
      <c r="F88" s="10">
        <v>3911.57</v>
      </c>
      <c r="G88" s="10">
        <v>6069</v>
      </c>
      <c r="H88" s="10">
        <f t="shared" si="17"/>
        <v>-2157.4299999999998</v>
      </c>
      <c r="J88" s="10">
        <v>2128.02</v>
      </c>
      <c r="K88" s="10">
        <v>1783.55</v>
      </c>
      <c r="L88" s="10">
        <f t="shared" si="18"/>
        <v>3911.5699999999997</v>
      </c>
    </row>
    <row r="89" spans="1:12" x14ac:dyDescent="0.2">
      <c r="A89" s="1">
        <v>100</v>
      </c>
      <c r="B89" s="1">
        <v>4000</v>
      </c>
      <c r="C89" s="1">
        <v>7900</v>
      </c>
      <c r="D89" s="1">
        <v>380</v>
      </c>
      <c r="E89" s="2" t="s">
        <v>62</v>
      </c>
      <c r="F89" s="10">
        <v>1606.0799999999997</v>
      </c>
      <c r="G89" s="10">
        <v>2827</v>
      </c>
      <c r="H89" s="10">
        <f t="shared" si="17"/>
        <v>-1220.9200000000003</v>
      </c>
      <c r="J89" s="10">
        <v>819.48</v>
      </c>
      <c r="K89" s="10">
        <v>786.59999999999991</v>
      </c>
      <c r="L89" s="10">
        <f t="shared" si="18"/>
        <v>1606.08</v>
      </c>
    </row>
    <row r="90" spans="1:12" x14ac:dyDescent="0.2">
      <c r="A90" s="1">
        <v>100</v>
      </c>
      <c r="B90" s="1">
        <v>4000</v>
      </c>
      <c r="C90" s="1">
        <v>7900</v>
      </c>
      <c r="D90" s="1">
        <v>390</v>
      </c>
      <c r="E90" s="2" t="s">
        <v>63</v>
      </c>
      <c r="F90" s="10">
        <v>1519.6499999999996</v>
      </c>
      <c r="G90" s="10">
        <v>979</v>
      </c>
      <c r="H90" s="10">
        <f t="shared" si="17"/>
        <v>540.64999999999964</v>
      </c>
      <c r="J90" s="10">
        <v>770.4</v>
      </c>
      <c r="K90" s="10">
        <v>749.25</v>
      </c>
      <c r="L90" s="10">
        <f t="shared" si="18"/>
        <v>1519.65</v>
      </c>
    </row>
    <row r="91" spans="1:12" x14ac:dyDescent="0.2">
      <c r="A91" s="1">
        <v>100</v>
      </c>
      <c r="B91" s="1">
        <v>4000</v>
      </c>
      <c r="C91" s="1">
        <v>7900</v>
      </c>
      <c r="D91" s="1">
        <v>430</v>
      </c>
      <c r="E91" s="2" t="s">
        <v>64</v>
      </c>
      <c r="F91" s="10">
        <v>6511.1699999999992</v>
      </c>
      <c r="G91" s="10">
        <v>6350</v>
      </c>
      <c r="H91" s="10">
        <f t="shared" si="17"/>
        <v>161.16999999999916</v>
      </c>
      <c r="J91" s="10">
        <v>4131.0200000000004</v>
      </c>
      <c r="K91" s="10">
        <v>2380.1499999999996</v>
      </c>
      <c r="L91" s="10">
        <f t="shared" si="18"/>
        <v>6511.17</v>
      </c>
    </row>
    <row r="92" spans="1:12" x14ac:dyDescent="0.2">
      <c r="A92" s="1">
        <v>100</v>
      </c>
      <c r="B92" s="1">
        <v>4000</v>
      </c>
      <c r="C92" s="1">
        <v>7900</v>
      </c>
      <c r="D92" s="1">
        <v>510</v>
      </c>
      <c r="E92" s="2" t="s">
        <v>65</v>
      </c>
      <c r="F92" s="10">
        <v>2369.7400000000002</v>
      </c>
      <c r="G92" s="10">
        <v>2781</v>
      </c>
      <c r="H92" s="10">
        <f t="shared" si="17"/>
        <v>-411.25999999999976</v>
      </c>
      <c r="J92" s="10">
        <v>1510.19</v>
      </c>
      <c r="K92" s="10">
        <v>859.55</v>
      </c>
      <c r="L92" s="10">
        <f t="shared" si="18"/>
        <v>2369.7399999999998</v>
      </c>
    </row>
    <row r="93" spans="1:12" x14ac:dyDescent="0.2">
      <c r="A93" s="1">
        <v>100</v>
      </c>
      <c r="B93" s="1">
        <v>4000</v>
      </c>
      <c r="C93" s="1">
        <v>7900</v>
      </c>
      <c r="D93" s="1">
        <v>640</v>
      </c>
      <c r="E93" s="2" t="s">
        <v>66</v>
      </c>
      <c r="F93" s="10">
        <v>1565.4399999999998</v>
      </c>
      <c r="G93" s="10">
        <v>0</v>
      </c>
      <c r="H93" s="10">
        <f t="shared" si="17"/>
        <v>1565.4399999999998</v>
      </c>
      <c r="J93" s="10">
        <v>1369.76</v>
      </c>
      <c r="K93" s="10">
        <v>195.68</v>
      </c>
      <c r="L93" s="10">
        <f t="shared" si="18"/>
        <v>1565.44</v>
      </c>
    </row>
    <row r="94" spans="1:12" customFormat="1" ht="10.9" customHeight="1" x14ac:dyDescent="0.25">
      <c r="A94" s="28"/>
      <c r="B94" s="28"/>
      <c r="C94" s="28"/>
      <c r="D94" s="28"/>
      <c r="E94" s="29" t="s">
        <v>137</v>
      </c>
      <c r="F94" s="30">
        <f>SUM(F86:F93)</f>
        <v>22213.649999999998</v>
      </c>
      <c r="G94" s="30">
        <f t="shared" ref="G94:L94" si="19">SUM(G86:G93)</f>
        <v>23177</v>
      </c>
      <c r="H94" s="30">
        <f t="shared" si="19"/>
        <v>-963.3500000000015</v>
      </c>
      <c r="I94" s="31"/>
      <c r="J94" s="30">
        <f t="shared" si="19"/>
        <v>13508.87</v>
      </c>
      <c r="K94" s="30">
        <f t="shared" si="19"/>
        <v>8704.7799999999988</v>
      </c>
      <c r="L94" s="30">
        <f t="shared" si="19"/>
        <v>22213.649999999998</v>
      </c>
    </row>
    <row r="95" spans="1:12" customFormat="1" ht="10.9" customHeight="1" x14ac:dyDescent="0.25">
      <c r="A95" s="28"/>
      <c r="B95" s="28"/>
      <c r="C95" s="28"/>
      <c r="D95" s="28"/>
      <c r="E95" s="29"/>
      <c r="F95" s="30"/>
      <c r="G95" s="30"/>
      <c r="H95" s="30"/>
      <c r="I95" s="38"/>
      <c r="J95" s="30"/>
      <c r="K95" s="30"/>
      <c r="L95" s="30"/>
    </row>
    <row r="96" spans="1:12" x14ac:dyDescent="0.2">
      <c r="A96" s="1">
        <v>100</v>
      </c>
      <c r="B96" s="1">
        <v>4000</v>
      </c>
      <c r="C96" s="1">
        <v>8100</v>
      </c>
      <c r="D96" s="1">
        <v>350</v>
      </c>
      <c r="E96" s="2" t="s">
        <v>67</v>
      </c>
      <c r="F96" s="10">
        <v>2294.9299999999998</v>
      </c>
      <c r="G96" s="10">
        <v>9656</v>
      </c>
      <c r="H96" s="10">
        <f>F96-G96</f>
        <v>-7361.07</v>
      </c>
      <c r="J96" s="10">
        <v>2294.9299999999998</v>
      </c>
      <c r="K96" s="10">
        <v>0</v>
      </c>
      <c r="L96" s="10">
        <f>J96+K96</f>
        <v>2294.9299999999998</v>
      </c>
    </row>
    <row r="97" spans="1:15" customFormat="1" ht="10.9" customHeight="1" x14ac:dyDescent="0.25">
      <c r="A97" s="28"/>
      <c r="B97" s="28"/>
      <c r="C97" s="28"/>
      <c r="D97" s="28"/>
      <c r="E97" s="29" t="s">
        <v>138</v>
      </c>
      <c r="F97" s="30">
        <f>SUM(F96)</f>
        <v>2294.9299999999998</v>
      </c>
      <c r="G97" s="30">
        <f t="shared" ref="G97:L97" si="20">SUM(G96)</f>
        <v>9656</v>
      </c>
      <c r="H97" s="30">
        <f t="shared" si="20"/>
        <v>-7361.07</v>
      </c>
      <c r="I97" s="31"/>
      <c r="J97" s="30">
        <f t="shared" si="20"/>
        <v>2294.9299999999998</v>
      </c>
      <c r="K97" s="30">
        <f t="shared" si="20"/>
        <v>0</v>
      </c>
      <c r="L97" s="30">
        <f t="shared" si="20"/>
        <v>2294.9299999999998</v>
      </c>
    </row>
    <row r="98" spans="1:15" customFormat="1" ht="10.9" customHeight="1" x14ac:dyDescent="0.25">
      <c r="A98" s="28"/>
      <c r="B98" s="28"/>
      <c r="C98" s="28"/>
      <c r="D98" s="28"/>
      <c r="E98" s="29"/>
      <c r="F98" s="30"/>
      <c r="G98" s="30"/>
      <c r="H98" s="30"/>
      <c r="I98" s="38"/>
      <c r="J98" s="30"/>
      <c r="K98" s="30"/>
      <c r="L98" s="30"/>
    </row>
    <row r="99" spans="1:15" x14ac:dyDescent="0.2">
      <c r="A99" s="1">
        <v>100</v>
      </c>
      <c r="B99" s="1">
        <v>4000</v>
      </c>
      <c r="C99" s="1">
        <v>9100</v>
      </c>
      <c r="D99" s="1">
        <v>705</v>
      </c>
      <c r="E99" s="2" t="s">
        <v>20</v>
      </c>
      <c r="F99" s="10">
        <v>4417.59</v>
      </c>
      <c r="G99" s="10">
        <v>4438</v>
      </c>
      <c r="H99" s="10">
        <f>F99-G99</f>
        <v>-20.409999999999854</v>
      </c>
      <c r="J99" s="10">
        <v>3917.59</v>
      </c>
      <c r="K99" s="10">
        <v>500</v>
      </c>
      <c r="L99" s="10">
        <f>J99+K99</f>
        <v>4417.59</v>
      </c>
    </row>
    <row r="100" spans="1:15" customFormat="1" ht="10.9" customHeight="1" x14ac:dyDescent="0.25">
      <c r="A100" s="28"/>
      <c r="B100" s="28"/>
      <c r="C100" s="28"/>
      <c r="D100" s="28"/>
      <c r="E100" s="29" t="s">
        <v>139</v>
      </c>
      <c r="F100" s="25">
        <f>SUM(F99)</f>
        <v>4417.59</v>
      </c>
      <c r="G100" s="25">
        <f t="shared" ref="G100:L100" si="21">SUM(G99)</f>
        <v>4438</v>
      </c>
      <c r="H100" s="25">
        <f t="shared" si="21"/>
        <v>-20.409999999999854</v>
      </c>
      <c r="I100" s="31"/>
      <c r="J100" s="25">
        <f t="shared" si="21"/>
        <v>3917.59</v>
      </c>
      <c r="K100" s="25">
        <f t="shared" si="21"/>
        <v>500</v>
      </c>
      <c r="L100" s="25">
        <f t="shared" si="21"/>
        <v>4417.59</v>
      </c>
      <c r="O100" s="2"/>
    </row>
    <row r="101" spans="1:15" customFormat="1" ht="10.9" customHeight="1" x14ac:dyDescent="0.25">
      <c r="A101" s="28"/>
      <c r="B101" s="28"/>
      <c r="C101" s="28"/>
      <c r="D101" s="28"/>
      <c r="E101" s="29"/>
      <c r="F101" s="31"/>
      <c r="G101" s="31"/>
      <c r="H101" s="31"/>
      <c r="I101" s="38"/>
      <c r="J101" s="31"/>
      <c r="K101" s="31"/>
      <c r="L101" s="31"/>
      <c r="O101" s="2"/>
    </row>
    <row r="102" spans="1:15" ht="13.9" customHeight="1" x14ac:dyDescent="0.2">
      <c r="A102" s="8" t="s">
        <v>140</v>
      </c>
      <c r="B102" s="28"/>
      <c r="C102" s="28"/>
      <c r="D102" s="28"/>
      <c r="E102" s="32"/>
      <c r="F102" s="35">
        <f>SUM(F21:F100)/2</f>
        <v>871024.95357142889</v>
      </c>
      <c r="G102" s="35">
        <f t="shared" ref="G102:L102" si="22">SUM(G21:G100)/2</f>
        <v>867487</v>
      </c>
      <c r="H102" s="35">
        <f t="shared" si="22"/>
        <v>3537.9535714284848</v>
      </c>
      <c r="I102" s="39"/>
      <c r="J102" s="35">
        <f t="shared" si="22"/>
        <v>509196.18000000005</v>
      </c>
      <c r="K102" s="35">
        <f t="shared" si="22"/>
        <v>361828.77357142867</v>
      </c>
      <c r="L102" s="35">
        <f t="shared" si="22"/>
        <v>871024.95357142889</v>
      </c>
    </row>
    <row r="103" spans="1:15" ht="10.9" customHeight="1" x14ac:dyDescent="0.2">
      <c r="A103" s="28"/>
      <c r="B103" s="28"/>
      <c r="C103" s="28"/>
      <c r="D103" s="28"/>
      <c r="E103" s="32"/>
      <c r="F103" s="12"/>
      <c r="G103" s="12"/>
      <c r="H103" s="12"/>
      <c r="J103" s="12"/>
      <c r="K103" s="12"/>
      <c r="L103" s="12"/>
    </row>
    <row r="104" spans="1:15" ht="13.9" customHeight="1" x14ac:dyDescent="0.25">
      <c r="A104"/>
      <c r="B104" s="8" t="s">
        <v>103</v>
      </c>
      <c r="C104" s="28"/>
      <c r="D104" s="28"/>
      <c r="E104" s="32"/>
      <c r="F104" s="31">
        <f>F19-F102</f>
        <v>-105668.04325562005</v>
      </c>
      <c r="G104" s="31">
        <f t="shared" ref="G104:L104" si="23">G19-G102</f>
        <v>3997</v>
      </c>
      <c r="H104" s="31">
        <f t="shared" si="23"/>
        <v>-109665.0432556196</v>
      </c>
      <c r="I104" s="31"/>
      <c r="J104" s="31">
        <f t="shared" si="23"/>
        <v>-60020.639999999956</v>
      </c>
      <c r="K104" s="31">
        <f t="shared" si="23"/>
        <v>-45647.403255619865</v>
      </c>
      <c r="L104" s="31">
        <f t="shared" si="23"/>
        <v>-105668.04325562005</v>
      </c>
    </row>
    <row r="105" spans="1:15" ht="10.9" customHeight="1" x14ac:dyDescent="0.2">
      <c r="A105" s="8"/>
      <c r="B105" s="28"/>
      <c r="C105" s="28"/>
      <c r="D105" s="28"/>
      <c r="E105" s="32"/>
      <c r="F105" s="31"/>
      <c r="G105" s="31"/>
      <c r="H105" s="31"/>
      <c r="J105" s="31"/>
      <c r="K105" s="31"/>
      <c r="L105" s="31"/>
    </row>
    <row r="106" spans="1:15" ht="13.9" customHeight="1" x14ac:dyDescent="0.2">
      <c r="A106" s="8" t="s">
        <v>141</v>
      </c>
      <c r="B106" s="28"/>
      <c r="C106" s="28"/>
      <c r="D106" s="28"/>
      <c r="E106" s="32"/>
      <c r="F106" s="33">
        <v>463110.43</v>
      </c>
      <c r="G106" s="25">
        <f>F106</f>
        <v>463110.43</v>
      </c>
      <c r="H106" s="25">
        <v>0</v>
      </c>
      <c r="J106" s="25">
        <f>F106</f>
        <v>463110.43</v>
      </c>
      <c r="K106" s="25">
        <f>+J108</f>
        <v>403089.79000000004</v>
      </c>
      <c r="L106" s="25">
        <f>+J106</f>
        <v>463110.43</v>
      </c>
    </row>
    <row r="107" spans="1:15" ht="10.9" customHeight="1" x14ac:dyDescent="0.2">
      <c r="A107" s="8"/>
      <c r="B107" s="28"/>
      <c r="C107" s="28"/>
      <c r="D107" s="28"/>
      <c r="E107" s="32"/>
      <c r="F107" s="31"/>
      <c r="G107" s="31"/>
      <c r="H107" s="31"/>
      <c r="J107" s="31"/>
      <c r="K107" s="31"/>
      <c r="L107" s="31"/>
    </row>
    <row r="108" spans="1:15" ht="13.9" customHeight="1" thickBot="1" x14ac:dyDescent="0.3">
      <c r="A108" s="8"/>
      <c r="B108" s="8" t="s">
        <v>142</v>
      </c>
      <c r="C108"/>
      <c r="D108"/>
      <c r="E108" s="34"/>
      <c r="F108" s="13">
        <f>+F104+F106</f>
        <v>357442.38674437994</v>
      </c>
      <c r="G108" s="13">
        <f>+G104+G106</f>
        <v>467107.43</v>
      </c>
      <c r="H108" s="13">
        <f>+H104+H106</f>
        <v>-109665.0432556196</v>
      </c>
      <c r="J108" s="13">
        <f>+J104+J106</f>
        <v>403089.79000000004</v>
      </c>
      <c r="K108" s="13">
        <f>+K104+K106</f>
        <v>357442.38674438017</v>
      </c>
      <c r="L108" s="13">
        <f>+L104+L106</f>
        <v>357442.38674437994</v>
      </c>
    </row>
    <row r="109" spans="1:15" ht="12" thickTop="1" x14ac:dyDescent="0.2">
      <c r="M109" s="10"/>
      <c r="N109" s="10"/>
    </row>
    <row r="110" spans="1:15" s="3" customFormat="1" x14ac:dyDescent="0.2">
      <c r="A110" s="2"/>
      <c r="B110" s="2"/>
      <c r="C110" s="2"/>
      <c r="D110" s="2"/>
      <c r="E110" s="2"/>
      <c r="F110" s="10"/>
      <c r="G110" s="10"/>
      <c r="H110" s="10"/>
      <c r="I110" s="36"/>
      <c r="J110" s="10"/>
      <c r="K110" s="10"/>
      <c r="L110" s="10"/>
      <c r="M110" s="2"/>
    </row>
  </sheetData>
  <sheetProtection password="E92F" sheet="1" objects="1" scenarios="1"/>
  <sortState ref="A21:L79">
    <sortCondition ref="C21:C79"/>
    <sortCondition ref="D21:D79"/>
    <sortCondition ref="A21:A79"/>
  </sortState>
  <printOptions horizontalCentered="1"/>
  <pageMargins left="0" right="0" top="0.5" bottom="0.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7"/>
  <sheetViews>
    <sheetView tabSelected="1" topLeftCell="F1" zoomScaleNormal="100" workbookViewId="0">
      <selection activeCell="F64" sqref="F64"/>
    </sheetView>
  </sheetViews>
  <sheetFormatPr defaultRowHeight="11.25" outlineLevelRow="2" x14ac:dyDescent="0.2"/>
  <cols>
    <col min="1" max="1" width="4.42578125" style="2" hidden="1" customWidth="1"/>
    <col min="2" max="3" width="5.5703125" style="2" hidden="1" customWidth="1"/>
    <col min="4" max="4" width="4.42578125" style="2" hidden="1" customWidth="1"/>
    <col min="5" max="5" width="31.85546875" style="2" hidden="1" customWidth="1"/>
    <col min="6" max="6" width="25.7109375" style="2" customWidth="1"/>
    <col min="7" max="7" width="12" style="3" hidden="1" customWidth="1"/>
    <col min="8" max="20" width="8.7109375" style="3" customWidth="1"/>
    <col min="21" max="21" width="9.140625" style="2" customWidth="1"/>
    <col min="22" max="22" width="9.140625" style="3" customWidth="1"/>
    <col min="23" max="25" width="9.140625" style="2" hidden="1" customWidth="1"/>
    <col min="26" max="27" width="0" style="2" hidden="1" customWidth="1"/>
    <col min="28" max="16384" width="9.140625" style="2"/>
  </cols>
  <sheetData>
    <row r="1" spans="1:22" x14ac:dyDescent="0.2">
      <c r="F1" s="5" t="s">
        <v>121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2" x14ac:dyDescent="0.2">
      <c r="F2" s="5" t="s">
        <v>143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2" x14ac:dyDescent="0.2">
      <c r="F3" s="5" t="s">
        <v>106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2" x14ac:dyDescent="0.2"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2" x14ac:dyDescent="0.2">
      <c r="G5" s="10"/>
      <c r="H5" s="44" t="s">
        <v>0</v>
      </c>
      <c r="I5" s="45"/>
      <c r="J5" s="45"/>
      <c r="K5" s="45"/>
      <c r="L5" s="45"/>
      <c r="M5" s="45"/>
      <c r="N5" s="46"/>
      <c r="O5" s="41" t="s">
        <v>107</v>
      </c>
      <c r="P5" s="42"/>
      <c r="Q5" s="42"/>
      <c r="R5" s="42"/>
      <c r="S5" s="43"/>
      <c r="T5" s="10"/>
    </row>
    <row r="6" spans="1:22" s="14" customFormat="1" ht="13.5" x14ac:dyDescent="0.35">
      <c r="G6" s="15"/>
      <c r="H6" s="16" t="s">
        <v>108</v>
      </c>
      <c r="I6" s="16" t="s">
        <v>109</v>
      </c>
      <c r="J6" s="16" t="s">
        <v>110</v>
      </c>
      <c r="K6" s="16" t="s">
        <v>111</v>
      </c>
      <c r="L6" s="16" t="s">
        <v>112</v>
      </c>
      <c r="M6" s="16" t="s">
        <v>113</v>
      </c>
      <c r="N6" s="16" t="s">
        <v>114</v>
      </c>
      <c r="O6" s="16" t="s">
        <v>115</v>
      </c>
      <c r="P6" s="16" t="s">
        <v>116</v>
      </c>
      <c r="Q6" s="16" t="s">
        <v>117</v>
      </c>
      <c r="R6" s="16" t="s">
        <v>118</v>
      </c>
      <c r="S6" s="16" t="s">
        <v>119</v>
      </c>
      <c r="T6" s="16" t="s">
        <v>120</v>
      </c>
      <c r="V6" s="3"/>
    </row>
    <row r="7" spans="1:22" x14ac:dyDescent="0.2">
      <c r="A7" s="1"/>
      <c r="B7" s="1"/>
      <c r="C7" s="1"/>
      <c r="D7" s="1"/>
    </row>
    <row r="8" spans="1:22" x14ac:dyDescent="0.2">
      <c r="A8" s="1"/>
      <c r="B8" s="1"/>
      <c r="C8" s="1"/>
      <c r="D8" s="1"/>
      <c r="F8" s="2" t="s">
        <v>81</v>
      </c>
    </row>
    <row r="9" spans="1:22" hidden="1" outlineLevel="2" x14ac:dyDescent="0.2">
      <c r="A9" s="1">
        <v>100</v>
      </c>
      <c r="B9" s="1">
        <v>3300</v>
      </c>
      <c r="C9" s="1">
        <v>0</v>
      </c>
      <c r="D9" s="1">
        <v>0</v>
      </c>
      <c r="E9" s="2" t="s">
        <v>13</v>
      </c>
      <c r="F9" s="2" t="s">
        <v>69</v>
      </c>
      <c r="G9" s="3">
        <v>639253</v>
      </c>
      <c r="H9" s="3">
        <v>53291.33</v>
      </c>
      <c r="I9" s="3">
        <v>53291.34</v>
      </c>
      <c r="J9" s="3">
        <v>53291.33</v>
      </c>
      <c r="K9" s="3">
        <v>53291.33</v>
      </c>
      <c r="L9" s="3">
        <v>53291.34</v>
      </c>
      <c r="M9" s="3">
        <v>53291.33</v>
      </c>
      <c r="N9" s="3">
        <v>11202.08</v>
      </c>
      <c r="O9" s="3">
        <f>(V9-SUM(H9:N9))/5</f>
        <v>47278.583999999988</v>
      </c>
      <c r="P9" s="3">
        <f>+O9</f>
        <v>47278.583999999988</v>
      </c>
      <c r="Q9" s="3">
        <f t="shared" ref="Q9:S9" si="0">+P9</f>
        <v>47278.583999999988</v>
      </c>
      <c r="R9" s="3">
        <f t="shared" si="0"/>
        <v>47278.583999999988</v>
      </c>
      <c r="S9" s="3">
        <f t="shared" si="0"/>
        <v>47278.583999999988</v>
      </c>
      <c r="T9" s="3">
        <f>SUM(H9:S9)</f>
        <v>567343</v>
      </c>
      <c r="V9" s="3">
        <v>567343</v>
      </c>
    </row>
    <row r="10" spans="1:22" outlineLevel="1" collapsed="1" x14ac:dyDescent="0.2">
      <c r="A10" s="1"/>
      <c r="B10" s="1"/>
      <c r="C10" s="1"/>
      <c r="D10" s="1"/>
      <c r="F10" s="4" t="s">
        <v>82</v>
      </c>
      <c r="G10" s="3">
        <f t="shared" ref="G10:T10" si="1">SUBTOTAL(9,G9:G9)</f>
        <v>639253</v>
      </c>
      <c r="H10" s="3">
        <f t="shared" si="1"/>
        <v>53291.33</v>
      </c>
      <c r="I10" s="3">
        <f t="shared" si="1"/>
        <v>53291.34</v>
      </c>
      <c r="J10" s="3">
        <f t="shared" si="1"/>
        <v>53291.33</v>
      </c>
      <c r="K10" s="3">
        <f t="shared" si="1"/>
        <v>53291.33</v>
      </c>
      <c r="L10" s="3">
        <f t="shared" si="1"/>
        <v>53291.34</v>
      </c>
      <c r="M10" s="3">
        <f t="shared" si="1"/>
        <v>53291.33</v>
      </c>
      <c r="N10" s="3">
        <f t="shared" si="1"/>
        <v>11202.08</v>
      </c>
      <c r="O10" s="3">
        <f t="shared" si="1"/>
        <v>47278.583999999988</v>
      </c>
      <c r="P10" s="3">
        <f t="shared" si="1"/>
        <v>47278.583999999988</v>
      </c>
      <c r="Q10" s="3">
        <f t="shared" si="1"/>
        <v>47278.583999999988</v>
      </c>
      <c r="R10" s="3">
        <f t="shared" si="1"/>
        <v>47278.583999999988</v>
      </c>
      <c r="S10" s="3">
        <f t="shared" si="1"/>
        <v>47278.583999999988</v>
      </c>
      <c r="T10" s="3">
        <f t="shared" si="1"/>
        <v>567343</v>
      </c>
    </row>
    <row r="11" spans="1:22" hidden="1" outlineLevel="2" x14ac:dyDescent="0.2">
      <c r="A11" s="1">
        <v>100</v>
      </c>
      <c r="B11" s="1">
        <v>3230</v>
      </c>
      <c r="C11" s="1">
        <v>0</v>
      </c>
      <c r="D11" s="1">
        <v>0</v>
      </c>
      <c r="E11" s="2" t="s">
        <v>11</v>
      </c>
      <c r="F11" s="2" t="s">
        <v>68</v>
      </c>
      <c r="G11" s="3">
        <v>45063</v>
      </c>
      <c r="H11" s="3">
        <v>0</v>
      </c>
      <c r="I11" s="3">
        <v>0</v>
      </c>
      <c r="J11" s="3">
        <v>8789.66</v>
      </c>
      <c r="K11" s="3">
        <v>0</v>
      </c>
      <c r="L11" s="3">
        <v>0</v>
      </c>
      <c r="M11" s="3">
        <v>16459.900000000001</v>
      </c>
      <c r="N11" s="3">
        <v>0</v>
      </c>
      <c r="O11" s="3">
        <v>0</v>
      </c>
      <c r="P11" s="3">
        <f>(J11+M11)/2</f>
        <v>12624.78</v>
      </c>
      <c r="Q11" s="3">
        <v>0</v>
      </c>
      <c r="R11" s="3">
        <v>0</v>
      </c>
      <c r="S11" s="3">
        <f>+P11</f>
        <v>12624.78</v>
      </c>
      <c r="T11" s="3">
        <f>SUM(H11:S11)</f>
        <v>50499.12</v>
      </c>
    </row>
    <row r="12" spans="1:22" hidden="1" outlineLevel="2" x14ac:dyDescent="0.2">
      <c r="A12" s="1">
        <v>100</v>
      </c>
      <c r="B12" s="1">
        <v>3290</v>
      </c>
      <c r="C12" s="1">
        <v>0</v>
      </c>
      <c r="D12" s="1">
        <v>0</v>
      </c>
      <c r="E12" s="2" t="s">
        <v>12</v>
      </c>
      <c r="F12" s="2" t="s">
        <v>68</v>
      </c>
      <c r="G12" s="3">
        <v>83410</v>
      </c>
      <c r="H12" s="3">
        <v>0</v>
      </c>
      <c r="I12" s="3">
        <v>0</v>
      </c>
      <c r="J12" s="3">
        <v>17530.55</v>
      </c>
      <c r="K12" s="3">
        <v>0</v>
      </c>
      <c r="L12" s="3">
        <v>0</v>
      </c>
      <c r="M12" s="3">
        <v>14712.1</v>
      </c>
      <c r="N12" s="3">
        <v>0</v>
      </c>
      <c r="O12" s="3">
        <v>0</v>
      </c>
      <c r="P12" s="3">
        <f>46169.35/2</f>
        <v>23084.674999999999</v>
      </c>
      <c r="Q12" s="3">
        <v>0</v>
      </c>
      <c r="R12" s="3">
        <v>0</v>
      </c>
      <c r="S12" s="3">
        <f>+P12</f>
        <v>23084.674999999999</v>
      </c>
      <c r="T12" s="3">
        <f>SUM(H12:S12)</f>
        <v>78412</v>
      </c>
    </row>
    <row r="13" spans="1:22" outlineLevel="1" collapsed="1" x14ac:dyDescent="0.2">
      <c r="A13" s="1"/>
      <c r="B13" s="1"/>
      <c r="C13" s="1"/>
      <c r="D13" s="1"/>
      <c r="F13" s="5" t="s">
        <v>83</v>
      </c>
      <c r="G13" s="3">
        <f t="shared" ref="G13:T13" si="2">SUBTOTAL(9,G11:G12)</f>
        <v>128473</v>
      </c>
      <c r="H13" s="3">
        <f t="shared" si="2"/>
        <v>0</v>
      </c>
      <c r="I13" s="3">
        <f t="shared" si="2"/>
        <v>0</v>
      </c>
      <c r="J13" s="3">
        <f t="shared" si="2"/>
        <v>26320.21</v>
      </c>
      <c r="K13" s="3">
        <f t="shared" si="2"/>
        <v>0</v>
      </c>
      <c r="L13" s="3">
        <f t="shared" si="2"/>
        <v>0</v>
      </c>
      <c r="M13" s="3">
        <f t="shared" si="2"/>
        <v>31172</v>
      </c>
      <c r="N13" s="3">
        <f t="shared" si="2"/>
        <v>0</v>
      </c>
      <c r="O13" s="3">
        <f t="shared" si="2"/>
        <v>0</v>
      </c>
      <c r="P13" s="3">
        <f t="shared" si="2"/>
        <v>35709.455000000002</v>
      </c>
      <c r="Q13" s="3">
        <f t="shared" si="2"/>
        <v>0</v>
      </c>
      <c r="R13" s="3">
        <f t="shared" si="2"/>
        <v>0</v>
      </c>
      <c r="S13" s="3">
        <f t="shared" si="2"/>
        <v>35709.455000000002</v>
      </c>
      <c r="T13" s="3">
        <f t="shared" si="2"/>
        <v>128911.12</v>
      </c>
    </row>
    <row r="14" spans="1:22" hidden="1" outlineLevel="2" x14ac:dyDescent="0.2">
      <c r="A14" s="1">
        <v>100</v>
      </c>
      <c r="B14" s="1">
        <v>3334</v>
      </c>
      <c r="C14" s="1">
        <v>0</v>
      </c>
      <c r="D14" s="1">
        <v>0</v>
      </c>
      <c r="E14" s="2" t="s">
        <v>14</v>
      </c>
      <c r="F14" s="2" t="s">
        <v>70</v>
      </c>
      <c r="G14" s="3">
        <v>247</v>
      </c>
      <c r="H14" s="3">
        <v>0</v>
      </c>
      <c r="I14" s="3">
        <v>0</v>
      </c>
      <c r="J14" s="3">
        <v>792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f>SUM(H14:S14)</f>
        <v>792</v>
      </c>
    </row>
    <row r="15" spans="1:22" hidden="1" outlineLevel="2" x14ac:dyDescent="0.2">
      <c r="A15" s="1">
        <v>100</v>
      </c>
      <c r="B15" s="1">
        <v>3397</v>
      </c>
      <c r="C15" s="1">
        <v>0</v>
      </c>
      <c r="D15" s="1">
        <v>0</v>
      </c>
      <c r="E15" s="2" t="s">
        <v>15</v>
      </c>
      <c r="F15" s="2" t="s">
        <v>70</v>
      </c>
      <c r="G15" s="3">
        <v>11289</v>
      </c>
      <c r="H15" s="3">
        <v>0</v>
      </c>
      <c r="I15" s="3">
        <v>1694</v>
      </c>
      <c r="J15" s="3">
        <v>825</v>
      </c>
      <c r="K15" s="3">
        <v>829</v>
      </c>
      <c r="L15" s="3">
        <v>830</v>
      </c>
      <c r="M15" s="3">
        <v>624</v>
      </c>
      <c r="N15" s="3">
        <v>621</v>
      </c>
      <c r="O15" s="3">
        <f>(V15-SUM(H15:N15))/5</f>
        <v>621.00292030463459</v>
      </c>
      <c r="P15" s="3">
        <f>+O15</f>
        <v>621.00292030463459</v>
      </c>
      <c r="Q15" s="3">
        <f t="shared" ref="Q15:S15" si="3">+P15</f>
        <v>621.00292030463459</v>
      </c>
      <c r="R15" s="3">
        <f t="shared" si="3"/>
        <v>621.00292030463459</v>
      </c>
      <c r="S15" s="3">
        <f t="shared" si="3"/>
        <v>621.00292030463459</v>
      </c>
      <c r="T15" s="3">
        <f>SUM(H15:S15)</f>
        <v>8528.0146015231712</v>
      </c>
      <c r="V15" s="3">
        <v>8528.014601523173</v>
      </c>
    </row>
    <row r="16" spans="1:22" outlineLevel="1" collapsed="1" x14ac:dyDescent="0.2">
      <c r="A16" s="1"/>
      <c r="B16" s="1"/>
      <c r="C16" s="1"/>
      <c r="D16" s="1"/>
      <c r="F16" s="5" t="s">
        <v>84</v>
      </c>
      <c r="G16" s="3">
        <f t="shared" ref="G16:T16" si="4">SUBTOTAL(9,G14:G15)</f>
        <v>11536</v>
      </c>
      <c r="H16" s="3">
        <f t="shared" si="4"/>
        <v>0</v>
      </c>
      <c r="I16" s="3">
        <f t="shared" si="4"/>
        <v>1694</v>
      </c>
      <c r="J16" s="3">
        <f t="shared" si="4"/>
        <v>1617</v>
      </c>
      <c r="K16" s="3">
        <f t="shared" si="4"/>
        <v>829</v>
      </c>
      <c r="L16" s="3">
        <f t="shared" si="4"/>
        <v>830</v>
      </c>
      <c r="M16" s="3">
        <f t="shared" si="4"/>
        <v>624</v>
      </c>
      <c r="N16" s="3">
        <f t="shared" si="4"/>
        <v>621</v>
      </c>
      <c r="O16" s="3">
        <f t="shared" si="4"/>
        <v>621.00292030463459</v>
      </c>
      <c r="P16" s="3">
        <f t="shared" si="4"/>
        <v>621.00292030463459</v>
      </c>
      <c r="Q16" s="3">
        <f t="shared" si="4"/>
        <v>621.00292030463459</v>
      </c>
      <c r="R16" s="3">
        <f t="shared" si="4"/>
        <v>621.00292030463459</v>
      </c>
      <c r="S16" s="3">
        <f t="shared" si="4"/>
        <v>621.00292030463459</v>
      </c>
      <c r="T16" s="3">
        <f t="shared" si="4"/>
        <v>9320.0146015231712</v>
      </c>
    </row>
    <row r="17" spans="1:24" hidden="1" outlineLevel="2" x14ac:dyDescent="0.2">
      <c r="A17" s="1">
        <v>100</v>
      </c>
      <c r="B17" s="1">
        <v>3400</v>
      </c>
      <c r="C17" s="1">
        <v>0</v>
      </c>
      <c r="D17" s="1">
        <v>0</v>
      </c>
      <c r="E17" s="2" t="s">
        <v>16</v>
      </c>
      <c r="F17" s="2" t="s">
        <v>71</v>
      </c>
      <c r="G17" s="3">
        <v>28</v>
      </c>
      <c r="H17" s="3">
        <v>2.96</v>
      </c>
      <c r="I17" s="3">
        <v>2.81</v>
      </c>
      <c r="J17" s="3">
        <v>2.48</v>
      </c>
      <c r="K17" s="3">
        <v>2.42</v>
      </c>
      <c r="L17" s="3">
        <v>1.87</v>
      </c>
      <c r="M17" s="3">
        <v>2.6</v>
      </c>
      <c r="N17" s="3">
        <v>2.78</v>
      </c>
      <c r="O17" s="3">
        <f>AVERAGE(H17:N17)</f>
        <v>2.5599999999999996</v>
      </c>
      <c r="P17" s="3">
        <f>+O17</f>
        <v>2.5599999999999996</v>
      </c>
      <c r="Q17" s="3">
        <f t="shared" ref="Q17:S17" si="5">+P17</f>
        <v>2.5599999999999996</v>
      </c>
      <c r="R17" s="3">
        <f t="shared" si="5"/>
        <v>2.5599999999999996</v>
      </c>
      <c r="S17" s="3">
        <f t="shared" si="5"/>
        <v>2.5599999999999996</v>
      </c>
      <c r="T17" s="3">
        <f>SUM(H17:S17)</f>
        <v>30.719999999999992</v>
      </c>
    </row>
    <row r="18" spans="1:24" hidden="1" outlineLevel="2" x14ac:dyDescent="0.2">
      <c r="A18" s="1">
        <v>100</v>
      </c>
      <c r="B18" s="1">
        <v>3473</v>
      </c>
      <c r="C18" s="1">
        <v>0</v>
      </c>
      <c r="D18" s="1">
        <v>0</v>
      </c>
      <c r="E18" s="2" t="s">
        <v>17</v>
      </c>
      <c r="F18" s="2" t="s">
        <v>71</v>
      </c>
      <c r="G18" s="3">
        <v>780</v>
      </c>
      <c r="H18" s="3">
        <v>206</v>
      </c>
      <c r="I18" s="3">
        <v>0</v>
      </c>
      <c r="J18" s="3">
        <v>350.92</v>
      </c>
      <c r="K18" s="3">
        <v>0</v>
      </c>
      <c r="L18" s="3">
        <v>820</v>
      </c>
      <c r="M18" s="3">
        <v>0</v>
      </c>
      <c r="N18" s="3">
        <v>1015.45</v>
      </c>
      <c r="O18" s="3">
        <f t="shared" ref="O18" si="6">AVERAGE(H18:N18)</f>
        <v>341.76714285714286</v>
      </c>
      <c r="P18" s="3">
        <f t="shared" ref="P18:S18" si="7">+O18</f>
        <v>341.76714285714286</v>
      </c>
      <c r="Q18" s="3">
        <f t="shared" si="7"/>
        <v>341.76714285714286</v>
      </c>
      <c r="R18" s="3">
        <f t="shared" si="7"/>
        <v>341.76714285714286</v>
      </c>
      <c r="S18" s="3">
        <f t="shared" si="7"/>
        <v>341.76714285714286</v>
      </c>
      <c r="T18" s="3">
        <f>SUM(H18:S18)</f>
        <v>4101.2057142857147</v>
      </c>
    </row>
    <row r="19" spans="1:24" hidden="1" outlineLevel="2" x14ac:dyDescent="0.2">
      <c r="A19" s="1">
        <v>100</v>
      </c>
      <c r="B19" s="1">
        <v>3497</v>
      </c>
      <c r="C19" s="1">
        <v>0</v>
      </c>
      <c r="D19" s="1">
        <v>0</v>
      </c>
      <c r="E19" s="2" t="s">
        <v>19</v>
      </c>
      <c r="F19" s="2" t="s">
        <v>71</v>
      </c>
      <c r="G19" s="3">
        <v>0</v>
      </c>
      <c r="H19" s="3">
        <v>2507.5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f t="shared" ref="P19:S19" si="8">+O19</f>
        <v>0</v>
      </c>
      <c r="Q19" s="3">
        <f t="shared" si="8"/>
        <v>0</v>
      </c>
      <c r="R19" s="3">
        <f t="shared" si="8"/>
        <v>0</v>
      </c>
      <c r="S19" s="3">
        <f t="shared" si="8"/>
        <v>0</v>
      </c>
      <c r="T19" s="3">
        <f>SUM(H19:S19)</f>
        <v>2507.5</v>
      </c>
    </row>
    <row r="20" spans="1:24" hidden="1" outlineLevel="2" x14ac:dyDescent="0.2">
      <c r="A20" s="1">
        <v>100</v>
      </c>
      <c r="B20" s="1">
        <v>3600</v>
      </c>
      <c r="C20" s="1">
        <v>0</v>
      </c>
      <c r="D20" s="1">
        <v>0</v>
      </c>
      <c r="E20" s="2" t="s">
        <v>20</v>
      </c>
      <c r="F20" s="2" t="s">
        <v>71</v>
      </c>
      <c r="G20" s="3">
        <v>91414</v>
      </c>
      <c r="H20" s="3">
        <v>0</v>
      </c>
      <c r="I20" s="3">
        <v>0</v>
      </c>
      <c r="J20" s="3">
        <v>15085</v>
      </c>
      <c r="K20" s="3">
        <v>20996</v>
      </c>
      <c r="L20" s="3">
        <v>0</v>
      </c>
      <c r="M20" s="3">
        <v>13299.46</v>
      </c>
      <c r="N20" s="3">
        <v>220</v>
      </c>
      <c r="O20" s="3">
        <f>AVERAGE(H20:N20)/10</f>
        <v>708.57799999999997</v>
      </c>
      <c r="P20" s="3">
        <f t="shared" ref="P20:S20" si="9">+O20</f>
        <v>708.57799999999997</v>
      </c>
      <c r="Q20" s="3">
        <f t="shared" si="9"/>
        <v>708.57799999999997</v>
      </c>
      <c r="R20" s="3">
        <f t="shared" si="9"/>
        <v>708.57799999999997</v>
      </c>
      <c r="S20" s="3">
        <f t="shared" si="9"/>
        <v>708.57799999999997</v>
      </c>
      <c r="T20" s="3">
        <f>SUM(H20:S20)</f>
        <v>53143.350000000006</v>
      </c>
    </row>
    <row r="21" spans="1:24" outlineLevel="1" collapsed="1" x14ac:dyDescent="0.2">
      <c r="A21" s="1"/>
      <c r="B21" s="1"/>
      <c r="C21" s="1"/>
      <c r="D21" s="1"/>
      <c r="F21" s="5" t="s">
        <v>85</v>
      </c>
      <c r="G21" s="3">
        <f t="shared" ref="G21:T21" si="10">SUBTOTAL(9,G17:G20)</f>
        <v>92222</v>
      </c>
      <c r="H21" s="3">
        <f t="shared" si="10"/>
        <v>2716.46</v>
      </c>
      <c r="I21" s="3">
        <f t="shared" si="10"/>
        <v>2.81</v>
      </c>
      <c r="J21" s="3">
        <f t="shared" si="10"/>
        <v>15438.4</v>
      </c>
      <c r="K21" s="3">
        <f t="shared" si="10"/>
        <v>20998.42</v>
      </c>
      <c r="L21" s="3">
        <f t="shared" si="10"/>
        <v>821.87</v>
      </c>
      <c r="M21" s="3">
        <f t="shared" si="10"/>
        <v>13302.06</v>
      </c>
      <c r="N21" s="3">
        <f t="shared" si="10"/>
        <v>1238.23</v>
      </c>
      <c r="O21" s="3">
        <f t="shared" si="10"/>
        <v>1052.9051428571429</v>
      </c>
      <c r="P21" s="3">
        <f t="shared" si="10"/>
        <v>1052.9051428571429</v>
      </c>
      <c r="Q21" s="3">
        <f t="shared" si="10"/>
        <v>1052.9051428571429</v>
      </c>
      <c r="R21" s="3">
        <f t="shared" si="10"/>
        <v>1052.9051428571429</v>
      </c>
      <c r="S21" s="3">
        <f t="shared" si="10"/>
        <v>1052.9051428571429</v>
      </c>
      <c r="T21" s="3">
        <f t="shared" si="10"/>
        <v>59782.775714285723</v>
      </c>
    </row>
    <row r="22" spans="1:24" x14ac:dyDescent="0.2">
      <c r="A22" s="1"/>
      <c r="B22" s="1"/>
      <c r="C22" s="1"/>
      <c r="D22" s="1"/>
      <c r="F22" s="5" t="s">
        <v>101</v>
      </c>
      <c r="G22" s="6">
        <f t="shared" ref="G22:T22" si="11">SUBTOTAL(9,G9:G20)</f>
        <v>871484</v>
      </c>
      <c r="H22" s="6">
        <f t="shared" si="11"/>
        <v>56007.79</v>
      </c>
      <c r="I22" s="6">
        <f t="shared" si="11"/>
        <v>54988.149999999994</v>
      </c>
      <c r="J22" s="6">
        <f t="shared" si="11"/>
        <v>96666.94</v>
      </c>
      <c r="K22" s="6">
        <f t="shared" si="11"/>
        <v>75118.75</v>
      </c>
      <c r="L22" s="6">
        <f t="shared" si="11"/>
        <v>54943.21</v>
      </c>
      <c r="M22" s="6">
        <f t="shared" si="11"/>
        <v>98389.390000000014</v>
      </c>
      <c r="N22" s="6">
        <f t="shared" si="11"/>
        <v>13061.310000000001</v>
      </c>
      <c r="O22" s="6">
        <f t="shared" si="11"/>
        <v>48952.492063161764</v>
      </c>
      <c r="P22" s="6">
        <f t="shared" si="11"/>
        <v>84661.947063161759</v>
      </c>
      <c r="Q22" s="6">
        <f t="shared" si="11"/>
        <v>48952.492063161764</v>
      </c>
      <c r="R22" s="6">
        <f t="shared" si="11"/>
        <v>48952.492063161764</v>
      </c>
      <c r="S22" s="6">
        <f t="shared" si="11"/>
        <v>84661.947063161759</v>
      </c>
      <c r="T22" s="6">
        <f t="shared" si="11"/>
        <v>765356.91031580884</v>
      </c>
    </row>
    <row r="23" spans="1:24" x14ac:dyDescent="0.2">
      <c r="A23" s="1"/>
      <c r="B23" s="1"/>
      <c r="C23" s="1"/>
      <c r="D23" s="1"/>
    </row>
    <row r="24" spans="1:24" x14ac:dyDescent="0.2">
      <c r="A24" s="1"/>
      <c r="B24" s="1"/>
      <c r="C24" s="1"/>
      <c r="D24" s="1"/>
    </row>
    <row r="25" spans="1:24" x14ac:dyDescent="0.2">
      <c r="A25" s="1"/>
      <c r="B25" s="1"/>
      <c r="C25" s="1"/>
      <c r="D25" s="1"/>
      <c r="F25" s="2" t="s">
        <v>86</v>
      </c>
    </row>
    <row r="26" spans="1:24" hidden="1" outlineLevel="2" x14ac:dyDescent="0.2">
      <c r="A26" s="1">
        <v>100</v>
      </c>
      <c r="B26" s="1">
        <v>4000</v>
      </c>
      <c r="C26" s="1">
        <v>5200</v>
      </c>
      <c r="D26" s="1">
        <v>120</v>
      </c>
      <c r="E26" s="2" t="s">
        <v>21</v>
      </c>
      <c r="F26" s="2" t="s">
        <v>72</v>
      </c>
      <c r="G26" s="3">
        <v>87980</v>
      </c>
      <c r="H26" s="3">
        <v>3661.39</v>
      </c>
      <c r="I26" s="3">
        <v>10537.09</v>
      </c>
      <c r="J26" s="3">
        <v>12573.85</v>
      </c>
      <c r="K26" s="3">
        <v>12179.06</v>
      </c>
      <c r="L26" s="3">
        <v>11135.78</v>
      </c>
      <c r="M26" s="3">
        <v>11240.53</v>
      </c>
      <c r="N26" s="3">
        <v>11581.17</v>
      </c>
      <c r="O26" s="3">
        <f>+N26</f>
        <v>11581.17</v>
      </c>
      <c r="P26" s="3">
        <f t="shared" ref="P26:S26" si="12">+O26</f>
        <v>11581.17</v>
      </c>
      <c r="Q26" s="3">
        <f t="shared" si="12"/>
        <v>11581.17</v>
      </c>
      <c r="R26" s="3">
        <f t="shared" si="12"/>
        <v>11581.17</v>
      </c>
      <c r="S26" s="3">
        <f t="shared" si="12"/>
        <v>11581.17</v>
      </c>
      <c r="T26" s="3">
        <f t="shared" ref="T26:T33" si="13">SUM(H26:S26)</f>
        <v>130814.71999999999</v>
      </c>
    </row>
    <row r="27" spans="1:24" hidden="1" outlineLevel="2" x14ac:dyDescent="0.2">
      <c r="A27" s="1">
        <v>100</v>
      </c>
      <c r="B27" s="1">
        <v>4000</v>
      </c>
      <c r="C27" s="1">
        <v>5200</v>
      </c>
      <c r="D27" s="1">
        <v>121</v>
      </c>
      <c r="E27" s="2" t="s">
        <v>22</v>
      </c>
      <c r="F27" s="2" t="s">
        <v>72</v>
      </c>
      <c r="G27" s="3">
        <v>8924</v>
      </c>
      <c r="H27" s="3">
        <v>100.44</v>
      </c>
      <c r="I27" s="3">
        <v>242.74</v>
      </c>
      <c r="J27" s="3">
        <v>897.38</v>
      </c>
      <c r="K27" s="3">
        <v>937.63</v>
      </c>
      <c r="L27" s="3">
        <v>913.48</v>
      </c>
      <c r="M27" s="3">
        <v>952.96</v>
      </c>
      <c r="N27" s="3">
        <v>954.57</v>
      </c>
      <c r="O27" s="3">
        <f t="shared" ref="O27:S27" si="14">+N27</f>
        <v>954.57</v>
      </c>
      <c r="P27" s="3">
        <f t="shared" si="14"/>
        <v>954.57</v>
      </c>
      <c r="Q27" s="3">
        <f t="shared" si="14"/>
        <v>954.57</v>
      </c>
      <c r="R27" s="3">
        <f t="shared" si="14"/>
        <v>954.57</v>
      </c>
      <c r="S27" s="3">
        <f t="shared" si="14"/>
        <v>954.57</v>
      </c>
      <c r="T27" s="3">
        <f t="shared" si="13"/>
        <v>9772.0499999999993</v>
      </c>
    </row>
    <row r="28" spans="1:24" hidden="1" outlineLevel="2" x14ac:dyDescent="0.2">
      <c r="A28" s="1">
        <v>100</v>
      </c>
      <c r="B28" s="1">
        <v>4000</v>
      </c>
      <c r="C28" s="1">
        <v>5200</v>
      </c>
      <c r="D28" s="1">
        <v>150</v>
      </c>
      <c r="E28" s="2" t="s">
        <v>23</v>
      </c>
      <c r="F28" s="2" t="s">
        <v>72</v>
      </c>
      <c r="G28" s="3">
        <v>113234</v>
      </c>
      <c r="H28" s="3">
        <v>6095.29</v>
      </c>
      <c r="I28" s="3">
        <v>7268.8</v>
      </c>
      <c r="J28" s="3">
        <v>10532.71</v>
      </c>
      <c r="K28" s="3">
        <v>10965.47</v>
      </c>
      <c r="L28" s="3">
        <v>12229.6</v>
      </c>
      <c r="M28" s="3">
        <v>10500.2</v>
      </c>
      <c r="N28" s="3">
        <v>11815.17</v>
      </c>
      <c r="O28" s="3">
        <f t="shared" ref="O28:S28" si="15">+N28</f>
        <v>11815.17</v>
      </c>
      <c r="P28" s="3">
        <f t="shared" si="15"/>
        <v>11815.17</v>
      </c>
      <c r="Q28" s="3">
        <f t="shared" si="15"/>
        <v>11815.17</v>
      </c>
      <c r="R28" s="3">
        <f t="shared" si="15"/>
        <v>11815.17</v>
      </c>
      <c r="S28" s="3">
        <f t="shared" si="15"/>
        <v>11815.17</v>
      </c>
      <c r="T28" s="3">
        <f t="shared" si="13"/>
        <v>128483.08999999998</v>
      </c>
    </row>
    <row r="29" spans="1:24" hidden="1" outlineLevel="2" x14ac:dyDescent="0.2">
      <c r="A29" s="1">
        <v>100</v>
      </c>
      <c r="B29" s="1">
        <v>4000</v>
      </c>
      <c r="C29" s="1">
        <v>5200</v>
      </c>
      <c r="D29" s="1">
        <v>210</v>
      </c>
      <c r="E29" s="2" t="s">
        <v>24</v>
      </c>
      <c r="F29" s="2" t="s">
        <v>72</v>
      </c>
      <c r="G29" s="3">
        <v>15151</v>
      </c>
      <c r="H29" s="3">
        <v>627.23</v>
      </c>
      <c r="I29" s="3">
        <v>1096.69</v>
      </c>
      <c r="J29" s="3">
        <v>1531.52</v>
      </c>
      <c r="K29" s="3">
        <v>1521.35</v>
      </c>
      <c r="L29" s="3">
        <v>1522.06</v>
      </c>
      <c r="M29" s="3">
        <v>1411.93</v>
      </c>
      <c r="N29" s="3">
        <v>770.92</v>
      </c>
      <c r="O29" s="3">
        <f t="shared" ref="O29:S29" si="16">+N29</f>
        <v>770.92</v>
      </c>
      <c r="P29" s="3">
        <f t="shared" si="16"/>
        <v>770.92</v>
      </c>
      <c r="Q29" s="3">
        <f t="shared" si="16"/>
        <v>770.92</v>
      </c>
      <c r="R29" s="3">
        <f t="shared" si="16"/>
        <v>770.92</v>
      </c>
      <c r="S29" s="3">
        <f t="shared" si="16"/>
        <v>770.92</v>
      </c>
      <c r="T29" s="3">
        <f t="shared" si="13"/>
        <v>12336.300000000001</v>
      </c>
    </row>
    <row r="30" spans="1:24" hidden="1" outlineLevel="2" x14ac:dyDescent="0.2">
      <c r="A30" s="1">
        <v>100</v>
      </c>
      <c r="B30" s="1">
        <v>4000</v>
      </c>
      <c r="C30" s="1">
        <v>5200</v>
      </c>
      <c r="D30" s="1">
        <v>220</v>
      </c>
      <c r="E30" s="2" t="s">
        <v>25</v>
      </c>
      <c r="F30" s="2" t="s">
        <v>72</v>
      </c>
      <c r="G30" s="3">
        <v>16076</v>
      </c>
      <c r="H30" s="3">
        <v>761.48</v>
      </c>
      <c r="I30" s="3">
        <v>1402.06</v>
      </c>
      <c r="J30" s="3">
        <v>1955.88</v>
      </c>
      <c r="K30" s="3">
        <v>1937.06</v>
      </c>
      <c r="L30" s="3">
        <v>1997.61</v>
      </c>
      <c r="M30" s="3">
        <v>1847.94</v>
      </c>
      <c r="N30" s="3">
        <v>1929.19</v>
      </c>
      <c r="O30" s="3">
        <f>+N30</f>
        <v>1929.19</v>
      </c>
      <c r="P30" s="3">
        <f>+O30</f>
        <v>1929.19</v>
      </c>
      <c r="Q30" s="3">
        <f t="shared" ref="O30:S30" si="17">+P30</f>
        <v>1929.19</v>
      </c>
      <c r="R30" s="3">
        <f t="shared" si="17"/>
        <v>1929.19</v>
      </c>
      <c r="S30" s="3">
        <f t="shared" si="17"/>
        <v>1929.19</v>
      </c>
      <c r="T30" s="3">
        <f t="shared" si="13"/>
        <v>21477.17</v>
      </c>
    </row>
    <row r="31" spans="1:24" hidden="1" outlineLevel="2" x14ac:dyDescent="0.2">
      <c r="A31" s="1">
        <v>100</v>
      </c>
      <c r="B31" s="1">
        <v>4000</v>
      </c>
      <c r="C31" s="1">
        <v>5200</v>
      </c>
      <c r="D31" s="1">
        <v>230</v>
      </c>
      <c r="E31" s="2" t="s">
        <v>26</v>
      </c>
      <c r="F31" s="2" t="s">
        <v>72</v>
      </c>
      <c r="G31" s="3">
        <v>23201</v>
      </c>
      <c r="H31" s="3">
        <v>2139.2399999999998</v>
      </c>
      <c r="I31" s="3">
        <v>1624</v>
      </c>
      <c r="J31" s="3">
        <v>1128.18</v>
      </c>
      <c r="K31" s="3">
        <v>1128.18</v>
      </c>
      <c r="L31" s="3">
        <v>1842.7</v>
      </c>
      <c r="M31" s="3">
        <v>1260.98</v>
      </c>
      <c r="N31" s="3">
        <v>1926.36</v>
      </c>
      <c r="O31" s="18">
        <f>1560.26-313.29</f>
        <v>1246.97</v>
      </c>
      <c r="P31" s="3">
        <v>1560.23</v>
      </c>
      <c r="Q31" s="3">
        <f t="shared" ref="Q31:S31" si="18">+P31</f>
        <v>1560.23</v>
      </c>
      <c r="R31" s="3">
        <f t="shared" si="18"/>
        <v>1560.23</v>
      </c>
      <c r="S31" s="3">
        <f t="shared" si="18"/>
        <v>1560.23</v>
      </c>
      <c r="T31" s="3">
        <f t="shared" si="13"/>
        <v>18537.53</v>
      </c>
      <c r="W31" s="47">
        <f>SUM(O31:S31)</f>
        <v>7487.8899999999994</v>
      </c>
      <c r="X31" s="47"/>
    </row>
    <row r="32" spans="1:24" hidden="1" outlineLevel="2" x14ac:dyDescent="0.2">
      <c r="A32" s="1">
        <v>100</v>
      </c>
      <c r="B32" s="1">
        <v>4000</v>
      </c>
      <c r="C32" s="1">
        <v>5200</v>
      </c>
      <c r="D32" s="1">
        <v>240</v>
      </c>
      <c r="E32" s="2" t="s">
        <v>27</v>
      </c>
      <c r="F32" s="2" t="s">
        <v>72</v>
      </c>
      <c r="G32" s="3">
        <v>1051</v>
      </c>
      <c r="H32" s="3">
        <v>0</v>
      </c>
      <c r="I32" s="3">
        <v>1184.1400000000001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f t="shared" ref="O32:S32" si="19">+N32</f>
        <v>0</v>
      </c>
      <c r="P32" s="3">
        <f t="shared" si="19"/>
        <v>0</v>
      </c>
      <c r="Q32" s="3">
        <f t="shared" si="19"/>
        <v>0</v>
      </c>
      <c r="R32" s="3">
        <f t="shared" si="19"/>
        <v>0</v>
      </c>
      <c r="S32" s="3">
        <f t="shared" si="19"/>
        <v>0</v>
      </c>
      <c r="T32" s="3">
        <f t="shared" si="13"/>
        <v>1184.1400000000001</v>
      </c>
    </row>
    <row r="33" spans="1:27" hidden="1" outlineLevel="2" x14ac:dyDescent="0.2">
      <c r="A33" s="1">
        <v>100</v>
      </c>
      <c r="B33" s="1">
        <v>4000</v>
      </c>
      <c r="C33" s="1">
        <v>5200</v>
      </c>
      <c r="D33" s="1">
        <v>250</v>
      </c>
      <c r="E33" s="2" t="s">
        <v>28</v>
      </c>
      <c r="F33" s="2" t="s">
        <v>72</v>
      </c>
      <c r="G33" s="3">
        <v>2877</v>
      </c>
      <c r="H33" s="3">
        <v>0.99</v>
      </c>
      <c r="I33" s="3">
        <v>130.71</v>
      </c>
      <c r="J33" s="3">
        <v>12.16</v>
      </c>
      <c r="K33" s="3">
        <v>12.42</v>
      </c>
      <c r="L33" s="3">
        <v>15.19</v>
      </c>
      <c r="M33" s="3">
        <v>12.24</v>
      </c>
      <c r="N33" s="3">
        <v>43.35</v>
      </c>
      <c r="O33" s="3">
        <f t="shared" ref="O33:S33" si="20">+N33</f>
        <v>43.35</v>
      </c>
      <c r="P33" s="3">
        <f t="shared" si="20"/>
        <v>43.35</v>
      </c>
      <c r="Q33" s="3">
        <f t="shared" si="20"/>
        <v>43.35</v>
      </c>
      <c r="R33" s="3">
        <f t="shared" si="20"/>
        <v>43.35</v>
      </c>
      <c r="S33" s="3">
        <f t="shared" si="20"/>
        <v>43.35</v>
      </c>
      <c r="T33" s="3">
        <f t="shared" si="13"/>
        <v>443.81000000000012</v>
      </c>
    </row>
    <row r="34" spans="1:27" outlineLevel="1" collapsed="1" x14ac:dyDescent="0.2">
      <c r="A34" s="1"/>
      <c r="B34" s="1"/>
      <c r="C34" s="1"/>
      <c r="D34" s="1"/>
      <c r="F34" s="5" t="s">
        <v>87</v>
      </c>
      <c r="G34" s="3">
        <f t="shared" ref="G34:N34" si="21">SUBTOTAL(9,G26:G33)</f>
        <v>268494</v>
      </c>
      <c r="H34" s="3">
        <f t="shared" si="21"/>
        <v>13386.059999999998</v>
      </c>
      <c r="I34" s="3">
        <f t="shared" si="21"/>
        <v>23486.23</v>
      </c>
      <c r="J34" s="3">
        <f t="shared" si="21"/>
        <v>28631.68</v>
      </c>
      <c r="K34" s="3">
        <f t="shared" si="21"/>
        <v>28681.169999999995</v>
      </c>
      <c r="L34" s="3">
        <f t="shared" si="21"/>
        <v>29656.420000000002</v>
      </c>
      <c r="M34" s="3">
        <f t="shared" si="21"/>
        <v>27226.780000000002</v>
      </c>
      <c r="N34" s="3">
        <f t="shared" si="21"/>
        <v>29020.729999999996</v>
      </c>
      <c r="O34" s="3">
        <f t="shared" ref="O34:S34" si="22">SUBTOTAL(9,O26:O33)</f>
        <v>28341.339999999997</v>
      </c>
      <c r="P34" s="3">
        <f t="shared" si="22"/>
        <v>28654.599999999995</v>
      </c>
      <c r="Q34" s="3">
        <f t="shared" si="22"/>
        <v>28654.599999999995</v>
      </c>
      <c r="R34" s="3">
        <f t="shared" si="22"/>
        <v>28654.599999999995</v>
      </c>
      <c r="S34" s="3">
        <f t="shared" si="22"/>
        <v>28654.599999999995</v>
      </c>
      <c r="T34" s="3">
        <f>SUBTOTAL(9,T26:T33)</f>
        <v>323048.81</v>
      </c>
    </row>
    <row r="35" spans="1:27" hidden="1" outlineLevel="2" x14ac:dyDescent="0.2">
      <c r="A35" s="1">
        <v>100</v>
      </c>
      <c r="B35" s="1">
        <v>4000</v>
      </c>
      <c r="C35" s="1">
        <v>6100</v>
      </c>
      <c r="D35" s="1">
        <v>130</v>
      </c>
      <c r="E35" s="2" t="s">
        <v>38</v>
      </c>
      <c r="F35" s="2" t="s">
        <v>73</v>
      </c>
      <c r="G35" s="3">
        <v>59443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f t="shared" ref="O35:S35" si="23">+N35</f>
        <v>0</v>
      </c>
      <c r="P35" s="3">
        <f t="shared" si="23"/>
        <v>0</v>
      </c>
      <c r="Q35" s="3">
        <f t="shared" si="23"/>
        <v>0</v>
      </c>
      <c r="R35" s="3">
        <f t="shared" si="23"/>
        <v>0</v>
      </c>
      <c r="S35" s="3">
        <f t="shared" si="23"/>
        <v>0</v>
      </c>
      <c r="T35" s="3">
        <f t="shared" ref="T35:T41" si="24">SUM(H35:S35)</f>
        <v>0</v>
      </c>
    </row>
    <row r="36" spans="1:27" hidden="1" outlineLevel="2" x14ac:dyDescent="0.2">
      <c r="A36" s="1">
        <v>100</v>
      </c>
      <c r="B36" s="1">
        <v>4000</v>
      </c>
      <c r="C36" s="1">
        <v>6100</v>
      </c>
      <c r="D36" s="1">
        <v>150</v>
      </c>
      <c r="E36" s="2" t="s">
        <v>39</v>
      </c>
      <c r="F36" s="2" t="s">
        <v>73</v>
      </c>
      <c r="G36" s="3">
        <v>0</v>
      </c>
      <c r="H36" s="3">
        <v>3669.22</v>
      </c>
      <c r="I36" s="3">
        <v>5343.44</v>
      </c>
      <c r="J36" s="3">
        <v>5077.2</v>
      </c>
      <c r="K36" s="3">
        <v>5015.6000000000004</v>
      </c>
      <c r="L36" s="3">
        <v>5197.8999999999996</v>
      </c>
      <c r="M36" s="3">
        <v>4442.92</v>
      </c>
      <c r="N36" s="3">
        <v>4660.46</v>
      </c>
      <c r="O36" s="3">
        <f t="shared" ref="O36:S36" si="25">+N36</f>
        <v>4660.46</v>
      </c>
      <c r="P36" s="3">
        <f t="shared" si="25"/>
        <v>4660.46</v>
      </c>
      <c r="Q36" s="3">
        <f t="shared" si="25"/>
        <v>4660.46</v>
      </c>
      <c r="R36" s="3">
        <f t="shared" si="25"/>
        <v>4660.46</v>
      </c>
      <c r="S36" s="3">
        <f t="shared" si="25"/>
        <v>4660.46</v>
      </c>
      <c r="T36" s="3">
        <f t="shared" si="24"/>
        <v>56709.039999999994</v>
      </c>
    </row>
    <row r="37" spans="1:27" hidden="1" outlineLevel="2" x14ac:dyDescent="0.2">
      <c r="A37" s="1">
        <v>100</v>
      </c>
      <c r="B37" s="1">
        <v>4000</v>
      </c>
      <c r="C37" s="1">
        <v>6100</v>
      </c>
      <c r="D37" s="1">
        <v>210</v>
      </c>
      <c r="E37" s="2" t="s">
        <v>24</v>
      </c>
      <c r="F37" s="2" t="s">
        <v>73</v>
      </c>
      <c r="G37" s="3">
        <v>4286</v>
      </c>
      <c r="H37" s="3">
        <v>266.38</v>
      </c>
      <c r="I37" s="3">
        <v>387.94</v>
      </c>
      <c r="J37" s="3">
        <v>368.6</v>
      </c>
      <c r="K37" s="3">
        <v>364.13</v>
      </c>
      <c r="L37" s="3">
        <v>377.37</v>
      </c>
      <c r="M37" s="3">
        <v>322.56</v>
      </c>
      <c r="N37" s="3">
        <v>338.35</v>
      </c>
      <c r="O37" s="3">
        <f t="shared" ref="O37:S37" si="26">+N37</f>
        <v>338.35</v>
      </c>
      <c r="P37" s="3">
        <f t="shared" si="26"/>
        <v>338.35</v>
      </c>
      <c r="Q37" s="3">
        <f t="shared" si="26"/>
        <v>338.35</v>
      </c>
      <c r="R37" s="3">
        <f t="shared" si="26"/>
        <v>338.35</v>
      </c>
      <c r="S37" s="3">
        <f t="shared" si="26"/>
        <v>338.35</v>
      </c>
      <c r="T37" s="3">
        <f t="shared" si="24"/>
        <v>4117.08</v>
      </c>
      <c r="X37" s="2">
        <v>630.51</v>
      </c>
    </row>
    <row r="38" spans="1:27" hidden="1" outlineLevel="2" x14ac:dyDescent="0.2">
      <c r="A38" s="1">
        <v>100</v>
      </c>
      <c r="B38" s="1">
        <v>4000</v>
      </c>
      <c r="C38" s="1">
        <v>6100</v>
      </c>
      <c r="D38" s="1">
        <v>220</v>
      </c>
      <c r="E38" s="2" t="s">
        <v>25</v>
      </c>
      <c r="F38" s="2" t="s">
        <v>73</v>
      </c>
      <c r="G38" s="3">
        <v>4547</v>
      </c>
      <c r="H38" s="3">
        <v>280.69</v>
      </c>
      <c r="I38" s="3">
        <v>408.77</v>
      </c>
      <c r="J38" s="3">
        <v>388.42</v>
      </c>
      <c r="K38" s="3">
        <v>383.7</v>
      </c>
      <c r="L38" s="3">
        <v>397.65</v>
      </c>
      <c r="M38" s="3">
        <v>339.88</v>
      </c>
      <c r="N38" s="3">
        <v>356.54</v>
      </c>
      <c r="O38" s="3">
        <f t="shared" ref="O38:S38" si="27">+N38</f>
        <v>356.54</v>
      </c>
      <c r="P38" s="3">
        <f t="shared" si="27"/>
        <v>356.54</v>
      </c>
      <c r="Q38" s="3">
        <f t="shared" si="27"/>
        <v>356.54</v>
      </c>
      <c r="R38" s="3">
        <f t="shared" si="27"/>
        <v>356.54</v>
      </c>
      <c r="S38" s="3">
        <f t="shared" si="27"/>
        <v>356.54</v>
      </c>
      <c r="T38" s="3">
        <f t="shared" si="24"/>
        <v>4338.3500000000004</v>
      </c>
      <c r="X38" s="2">
        <v>630.51</v>
      </c>
    </row>
    <row r="39" spans="1:27" hidden="1" outlineLevel="2" x14ac:dyDescent="0.2">
      <c r="A39" s="1">
        <v>100</v>
      </c>
      <c r="B39" s="1">
        <v>4000</v>
      </c>
      <c r="C39" s="1">
        <v>6100</v>
      </c>
      <c r="D39" s="1">
        <v>230</v>
      </c>
      <c r="E39" s="2" t="s">
        <v>26</v>
      </c>
      <c r="F39" s="2" t="s">
        <v>73</v>
      </c>
      <c r="G39" s="3">
        <v>17401</v>
      </c>
      <c r="H39" s="3">
        <v>1218.26</v>
      </c>
      <c r="I39" s="3">
        <v>1097.74</v>
      </c>
      <c r="J39" s="3">
        <v>977.22</v>
      </c>
      <c r="K39" s="3">
        <v>977.22</v>
      </c>
      <c r="L39" s="3">
        <v>1273.1099999999999</v>
      </c>
      <c r="M39" s="3">
        <v>1122.18</v>
      </c>
      <c r="N39" s="3">
        <v>1122.18</v>
      </c>
      <c r="O39" s="18">
        <f>1388.47+313.29</f>
        <v>1701.76</v>
      </c>
      <c r="P39" s="3">
        <v>1388.47</v>
      </c>
      <c r="Q39" s="3">
        <f t="shared" ref="Q39:S39" si="28">+P39</f>
        <v>1388.47</v>
      </c>
      <c r="R39" s="3">
        <f t="shared" si="28"/>
        <v>1388.47</v>
      </c>
      <c r="S39" s="3">
        <f t="shared" si="28"/>
        <v>1388.47</v>
      </c>
      <c r="T39" s="3">
        <f t="shared" si="24"/>
        <v>15043.549999999997</v>
      </c>
      <c r="W39" s="47">
        <f>SUM(O39:S39)</f>
        <v>7255.64</v>
      </c>
      <c r="X39" s="47">
        <f>+X37+X38</f>
        <v>1261.02</v>
      </c>
      <c r="Y39" s="2">
        <v>0.85</v>
      </c>
      <c r="Z39" s="2">
        <f>+X39/Y39</f>
        <v>1483.5529411764705</v>
      </c>
    </row>
    <row r="40" spans="1:27" hidden="1" outlineLevel="2" x14ac:dyDescent="0.2">
      <c r="A40" s="1">
        <v>100</v>
      </c>
      <c r="B40" s="1">
        <v>4000</v>
      </c>
      <c r="C40" s="1">
        <v>6100</v>
      </c>
      <c r="D40" s="1">
        <v>240</v>
      </c>
      <c r="E40" s="2" t="s">
        <v>27</v>
      </c>
      <c r="F40" s="2" t="s">
        <v>73</v>
      </c>
      <c r="G40" s="3">
        <v>297</v>
      </c>
      <c r="H40" s="3">
        <v>0</v>
      </c>
      <c r="I40" s="3">
        <v>649.37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f t="shared" ref="O40:S40" si="29">+N40</f>
        <v>0</v>
      </c>
      <c r="P40" s="3">
        <f t="shared" si="29"/>
        <v>0</v>
      </c>
      <c r="Q40" s="3">
        <f t="shared" si="29"/>
        <v>0</v>
      </c>
      <c r="R40" s="3">
        <f t="shared" si="29"/>
        <v>0</v>
      </c>
      <c r="S40" s="3">
        <f t="shared" si="29"/>
        <v>0</v>
      </c>
      <c r="T40" s="3">
        <f t="shared" si="24"/>
        <v>649.37</v>
      </c>
      <c r="Z40" s="2">
        <f>665.34/(X39+X46)*X39</f>
        <v>352.05062386706953</v>
      </c>
    </row>
    <row r="41" spans="1:27" hidden="1" outlineLevel="2" x14ac:dyDescent="0.2">
      <c r="A41" s="1">
        <v>100</v>
      </c>
      <c r="B41" s="1">
        <v>4000</v>
      </c>
      <c r="C41" s="1">
        <v>6100</v>
      </c>
      <c r="D41" s="1">
        <v>250</v>
      </c>
      <c r="E41" s="2" t="s">
        <v>28</v>
      </c>
      <c r="F41" s="2" t="s">
        <v>73</v>
      </c>
      <c r="G41" s="3">
        <v>1120</v>
      </c>
      <c r="H41" s="3">
        <v>3.16</v>
      </c>
      <c r="I41" s="3">
        <v>16.71</v>
      </c>
      <c r="J41" s="3">
        <v>1.36</v>
      </c>
      <c r="K41" s="3">
        <v>0.21</v>
      </c>
      <c r="L41" s="3">
        <v>0</v>
      </c>
      <c r="M41" s="3">
        <v>0</v>
      </c>
      <c r="N41" s="3">
        <v>8.0500000000000007</v>
      </c>
      <c r="O41" s="3">
        <f t="shared" ref="O41:S41" si="30">+N41</f>
        <v>8.0500000000000007</v>
      </c>
      <c r="P41" s="3">
        <f t="shared" si="30"/>
        <v>8.0500000000000007</v>
      </c>
      <c r="Q41" s="3">
        <f t="shared" si="30"/>
        <v>8.0500000000000007</v>
      </c>
      <c r="R41" s="3">
        <f t="shared" si="30"/>
        <v>8.0500000000000007</v>
      </c>
      <c r="S41" s="3">
        <f t="shared" si="30"/>
        <v>8.0500000000000007</v>
      </c>
      <c r="T41" s="3">
        <f t="shared" si="24"/>
        <v>69.739999999999995</v>
      </c>
      <c r="Z41" s="2">
        <f>+Z39+Z40</f>
        <v>1835.6035650435401</v>
      </c>
    </row>
    <row r="42" spans="1:27" outlineLevel="1" collapsed="1" x14ac:dyDescent="0.2">
      <c r="A42" s="1"/>
      <c r="B42" s="1"/>
      <c r="C42" s="1"/>
      <c r="D42" s="1"/>
      <c r="F42" s="5" t="s">
        <v>88</v>
      </c>
      <c r="G42" s="3">
        <f t="shared" ref="G42:N42" si="31">SUBTOTAL(9,G35:G41)</f>
        <v>87094</v>
      </c>
      <c r="H42" s="3">
        <f t="shared" si="31"/>
        <v>5437.71</v>
      </c>
      <c r="I42" s="3">
        <f t="shared" si="31"/>
        <v>7903.9699999999993</v>
      </c>
      <c r="J42" s="3">
        <f t="shared" si="31"/>
        <v>6812.8</v>
      </c>
      <c r="K42" s="3">
        <f t="shared" si="31"/>
        <v>6740.8600000000006</v>
      </c>
      <c r="L42" s="3">
        <f t="shared" si="31"/>
        <v>7246.0299999999988</v>
      </c>
      <c r="M42" s="3">
        <f t="shared" si="31"/>
        <v>6227.5400000000009</v>
      </c>
      <c r="N42" s="3">
        <f t="shared" si="31"/>
        <v>6485.5800000000008</v>
      </c>
      <c r="O42" s="3">
        <f t="shared" ref="O42:S42" si="32">SUBTOTAL(9,O35:O41)</f>
        <v>7065.1600000000008</v>
      </c>
      <c r="P42" s="3">
        <f t="shared" si="32"/>
        <v>6751.8700000000008</v>
      </c>
      <c r="Q42" s="3">
        <f t="shared" si="32"/>
        <v>6751.8700000000008</v>
      </c>
      <c r="R42" s="3">
        <f t="shared" si="32"/>
        <v>6751.8700000000008</v>
      </c>
      <c r="S42" s="3">
        <f t="shared" si="32"/>
        <v>6751.8700000000008</v>
      </c>
      <c r="T42" s="3">
        <f>SUBTOTAL(9,T35:T41)</f>
        <v>80927.12999999999</v>
      </c>
    </row>
    <row r="43" spans="1:27" hidden="1" outlineLevel="2" x14ac:dyDescent="0.2">
      <c r="A43" s="1">
        <v>100</v>
      </c>
      <c r="B43" s="1">
        <v>4000</v>
      </c>
      <c r="C43" s="1">
        <v>7300</v>
      </c>
      <c r="D43" s="1">
        <v>110</v>
      </c>
      <c r="E43" s="2" t="s">
        <v>47</v>
      </c>
      <c r="F43" s="2" t="s">
        <v>74</v>
      </c>
      <c r="G43" s="3">
        <v>23256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f t="shared" ref="O43:S43" si="33">+N43</f>
        <v>0</v>
      </c>
      <c r="P43" s="3">
        <f t="shared" si="33"/>
        <v>0</v>
      </c>
      <c r="Q43" s="3">
        <f t="shared" si="33"/>
        <v>0</v>
      </c>
      <c r="R43" s="3">
        <f t="shared" si="33"/>
        <v>0</v>
      </c>
      <c r="S43" s="3">
        <f t="shared" si="33"/>
        <v>0</v>
      </c>
      <c r="T43" s="3">
        <f t="shared" ref="T43:T48" si="34">SUM(H43:S43)</f>
        <v>0</v>
      </c>
    </row>
    <row r="44" spans="1:27" hidden="1" outlineLevel="2" x14ac:dyDescent="0.2">
      <c r="A44" s="1">
        <v>100</v>
      </c>
      <c r="B44" s="1">
        <v>4000</v>
      </c>
      <c r="C44" s="1">
        <v>7300</v>
      </c>
      <c r="D44" s="1">
        <v>160</v>
      </c>
      <c r="E44" s="2" t="s">
        <v>48</v>
      </c>
      <c r="F44" s="2" t="s">
        <v>74</v>
      </c>
      <c r="G44" s="3">
        <v>0</v>
      </c>
      <c r="H44" s="3">
        <v>812.83</v>
      </c>
      <c r="I44" s="3">
        <v>746.63</v>
      </c>
      <c r="J44" s="3">
        <v>1048.5</v>
      </c>
      <c r="K44" s="3">
        <v>1048.5</v>
      </c>
      <c r="L44" s="3">
        <v>1016.2</v>
      </c>
      <c r="M44" s="3">
        <v>1004.28</v>
      </c>
      <c r="N44" s="3">
        <v>1413.23</v>
      </c>
      <c r="O44" s="3">
        <f t="shared" ref="O44:S44" si="35">+N44</f>
        <v>1413.23</v>
      </c>
      <c r="P44" s="3">
        <f t="shared" si="35"/>
        <v>1413.23</v>
      </c>
      <c r="Q44" s="3">
        <f t="shared" si="35"/>
        <v>1413.23</v>
      </c>
      <c r="R44" s="3">
        <f t="shared" si="35"/>
        <v>1413.23</v>
      </c>
      <c r="S44" s="3">
        <f t="shared" si="35"/>
        <v>1413.23</v>
      </c>
      <c r="T44" s="3">
        <f t="shared" si="34"/>
        <v>14156.319999999998</v>
      </c>
      <c r="X44" s="2">
        <v>561.09</v>
      </c>
      <c r="AA44" s="2">
        <f>+Z51-AA46</f>
        <v>665.34000000000015</v>
      </c>
    </row>
    <row r="45" spans="1:27" hidden="1" outlineLevel="2" x14ac:dyDescent="0.2">
      <c r="A45" s="1">
        <v>100</v>
      </c>
      <c r="B45" s="1">
        <v>4000</v>
      </c>
      <c r="C45" s="1">
        <v>7300</v>
      </c>
      <c r="D45" s="1">
        <v>210</v>
      </c>
      <c r="E45" s="2" t="s">
        <v>24</v>
      </c>
      <c r="F45" s="2" t="s">
        <v>74</v>
      </c>
      <c r="G45" s="3">
        <v>1677</v>
      </c>
      <c r="H45" s="3">
        <v>67.31</v>
      </c>
      <c r="I45" s="3">
        <v>65.069999999999993</v>
      </c>
      <c r="J45" s="3">
        <v>24.59</v>
      </c>
      <c r="K45" s="3">
        <v>104.74</v>
      </c>
      <c r="L45" s="3">
        <v>44.55</v>
      </c>
      <c r="M45" s="3">
        <v>48.07</v>
      </c>
      <c r="N45" s="3">
        <v>74.84</v>
      </c>
      <c r="O45" s="3">
        <f t="shared" ref="O45:S45" si="36">+N45</f>
        <v>74.84</v>
      </c>
      <c r="P45" s="3">
        <f t="shared" si="36"/>
        <v>74.84</v>
      </c>
      <c r="Q45" s="3">
        <f t="shared" si="36"/>
        <v>74.84</v>
      </c>
      <c r="R45" s="3">
        <f t="shared" si="36"/>
        <v>74.84</v>
      </c>
      <c r="S45" s="3">
        <f t="shared" si="36"/>
        <v>74.84</v>
      </c>
      <c r="T45" s="3">
        <f t="shared" si="34"/>
        <v>803.37000000000012</v>
      </c>
      <c r="X45" s="2">
        <v>561.09</v>
      </c>
    </row>
    <row r="46" spans="1:27" hidden="1" outlineLevel="2" x14ac:dyDescent="0.2">
      <c r="A46" s="1">
        <v>100</v>
      </c>
      <c r="B46" s="1">
        <v>4000</v>
      </c>
      <c r="C46" s="1">
        <v>7300</v>
      </c>
      <c r="D46" s="1">
        <v>220</v>
      </c>
      <c r="E46" s="2" t="s">
        <v>25</v>
      </c>
      <c r="F46" s="2" t="s">
        <v>74</v>
      </c>
      <c r="G46" s="3">
        <v>1779</v>
      </c>
      <c r="H46" s="3">
        <v>62.18</v>
      </c>
      <c r="I46" s="3">
        <v>57.12</v>
      </c>
      <c r="J46" s="3">
        <v>80.22</v>
      </c>
      <c r="K46" s="3">
        <v>80.22</v>
      </c>
      <c r="L46" s="3">
        <v>77.75</v>
      </c>
      <c r="M46" s="3">
        <v>76.83</v>
      </c>
      <c r="N46" s="3">
        <v>108.12</v>
      </c>
      <c r="O46" s="3">
        <f t="shared" ref="O46:S46" si="37">+N46</f>
        <v>108.12</v>
      </c>
      <c r="P46" s="3">
        <f t="shared" si="37"/>
        <v>108.12</v>
      </c>
      <c r="Q46" s="3">
        <f t="shared" si="37"/>
        <v>108.12</v>
      </c>
      <c r="R46" s="3">
        <f t="shared" si="37"/>
        <v>108.12</v>
      </c>
      <c r="S46" s="3">
        <f t="shared" si="37"/>
        <v>108.12</v>
      </c>
      <c r="T46" s="3">
        <f t="shared" si="34"/>
        <v>1083.04</v>
      </c>
      <c r="X46" s="2">
        <f>+X44+X45</f>
        <v>1122.18</v>
      </c>
      <c r="Y46" s="2">
        <v>0.85</v>
      </c>
      <c r="Z46" s="2">
        <f>+X46/Y46</f>
        <v>1320.2117647058824</v>
      </c>
      <c r="AA46" s="2">
        <f>+Z46+Z39</f>
        <v>2803.7647058823532</v>
      </c>
    </row>
    <row r="47" spans="1:27" hidden="1" outlineLevel="2" x14ac:dyDescent="0.2">
      <c r="A47" s="1">
        <v>100</v>
      </c>
      <c r="B47" s="1">
        <v>4000</v>
      </c>
      <c r="C47" s="1">
        <v>7300</v>
      </c>
      <c r="D47" s="1">
        <v>240</v>
      </c>
      <c r="E47" s="2" t="s">
        <v>27</v>
      </c>
      <c r="F47" s="2" t="s">
        <v>74</v>
      </c>
      <c r="G47" s="3">
        <v>116</v>
      </c>
      <c r="H47" s="3">
        <v>0</v>
      </c>
      <c r="I47" s="3">
        <v>76.39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f t="shared" ref="O47:S47" si="38">+N47</f>
        <v>0</v>
      </c>
      <c r="P47" s="3">
        <f t="shared" si="38"/>
        <v>0</v>
      </c>
      <c r="Q47" s="3">
        <f t="shared" si="38"/>
        <v>0</v>
      </c>
      <c r="R47" s="3">
        <f t="shared" si="38"/>
        <v>0</v>
      </c>
      <c r="S47" s="3">
        <f t="shared" si="38"/>
        <v>0</v>
      </c>
      <c r="T47" s="3">
        <f t="shared" si="34"/>
        <v>76.39</v>
      </c>
      <c r="Z47" s="48">
        <f>665.34/(X39+X46)*X46</f>
        <v>313.28937613293056</v>
      </c>
      <c r="AA47" s="2">
        <f>+Z47+Z40</f>
        <v>665.34000000000015</v>
      </c>
    </row>
    <row r="48" spans="1:27" hidden="1" outlineLevel="2" x14ac:dyDescent="0.2">
      <c r="A48" s="1">
        <v>100</v>
      </c>
      <c r="B48" s="1">
        <v>4000</v>
      </c>
      <c r="C48" s="1">
        <v>7300</v>
      </c>
      <c r="D48" s="1">
        <v>250</v>
      </c>
      <c r="E48" s="2" t="s">
        <v>28</v>
      </c>
      <c r="F48" s="2" t="s">
        <v>74</v>
      </c>
      <c r="G48" s="3">
        <v>280</v>
      </c>
      <c r="H48" s="3">
        <v>1.96</v>
      </c>
      <c r="I48" s="3">
        <v>1.79</v>
      </c>
      <c r="J48" s="3">
        <v>2.52</v>
      </c>
      <c r="K48" s="3">
        <v>1.82</v>
      </c>
      <c r="L48" s="3">
        <v>0.96</v>
      </c>
      <c r="M48" s="3">
        <v>0.82</v>
      </c>
      <c r="N48" s="3">
        <v>2.65</v>
      </c>
      <c r="O48" s="3">
        <f t="shared" ref="O48:S48" si="39">+N48</f>
        <v>2.65</v>
      </c>
      <c r="P48" s="3">
        <f t="shared" si="39"/>
        <v>2.65</v>
      </c>
      <c r="Q48" s="3">
        <f t="shared" si="39"/>
        <v>2.65</v>
      </c>
      <c r="R48" s="3">
        <f t="shared" si="39"/>
        <v>2.65</v>
      </c>
      <c r="S48" s="3">
        <f t="shared" si="39"/>
        <v>2.65</v>
      </c>
      <c r="T48" s="3">
        <f t="shared" si="34"/>
        <v>25.769999999999996</v>
      </c>
      <c r="Z48" s="2">
        <f>+Z46+Z47</f>
        <v>1633.5011408388129</v>
      </c>
      <c r="AA48" s="2">
        <f>+AA46+AA47</f>
        <v>3469.1047058823533</v>
      </c>
    </row>
    <row r="49" spans="1:26" outlineLevel="1" collapsed="1" x14ac:dyDescent="0.2">
      <c r="A49" s="1"/>
      <c r="B49" s="1"/>
      <c r="C49" s="1"/>
      <c r="D49" s="1"/>
      <c r="F49" s="5" t="s">
        <v>89</v>
      </c>
      <c r="G49" s="3">
        <f t="shared" ref="G49:T49" si="40">SUBTOTAL(9,G43:G48)</f>
        <v>27108</v>
      </c>
      <c r="H49" s="3">
        <f t="shared" si="40"/>
        <v>944.28000000000009</v>
      </c>
      <c r="I49" s="3">
        <f t="shared" si="40"/>
        <v>947</v>
      </c>
      <c r="J49" s="3">
        <f t="shared" si="40"/>
        <v>1155.83</v>
      </c>
      <c r="K49" s="3">
        <f t="shared" si="40"/>
        <v>1235.28</v>
      </c>
      <c r="L49" s="3">
        <f t="shared" si="40"/>
        <v>1139.46</v>
      </c>
      <c r="M49" s="3">
        <f t="shared" si="40"/>
        <v>1129.9999999999998</v>
      </c>
      <c r="N49" s="3">
        <f t="shared" si="40"/>
        <v>1598.8400000000001</v>
      </c>
      <c r="O49" s="3">
        <f t="shared" si="40"/>
        <v>1598.8400000000001</v>
      </c>
      <c r="P49" s="3">
        <f t="shared" si="40"/>
        <v>1598.8400000000001</v>
      </c>
      <c r="Q49" s="3">
        <f t="shared" si="40"/>
        <v>1598.8400000000001</v>
      </c>
      <c r="R49" s="3">
        <f t="shared" si="40"/>
        <v>1598.8400000000001</v>
      </c>
      <c r="S49" s="3">
        <f t="shared" si="40"/>
        <v>1598.8400000000001</v>
      </c>
      <c r="T49" s="3">
        <f t="shared" si="40"/>
        <v>16144.89</v>
      </c>
    </row>
    <row r="50" spans="1:26" hidden="1" outlineLevel="2" x14ac:dyDescent="0.2">
      <c r="A50" s="1">
        <v>100</v>
      </c>
      <c r="B50" s="1">
        <v>4000</v>
      </c>
      <c r="C50" s="1">
        <v>7100</v>
      </c>
      <c r="D50" s="1">
        <v>790</v>
      </c>
      <c r="E50" s="2" t="s">
        <v>45</v>
      </c>
      <c r="F50" s="2" t="s">
        <v>45</v>
      </c>
      <c r="G50" s="3">
        <v>18470</v>
      </c>
      <c r="H50" s="3">
        <v>1537.83</v>
      </c>
      <c r="I50" s="3">
        <v>1537.84</v>
      </c>
      <c r="J50" s="3">
        <v>1537.83</v>
      </c>
      <c r="K50" s="3">
        <v>1537.83</v>
      </c>
      <c r="L50" s="3">
        <v>1544.5</v>
      </c>
      <c r="M50" s="3">
        <v>1539.17</v>
      </c>
      <c r="N50" s="3">
        <v>1185.08</v>
      </c>
      <c r="O50" s="3">
        <f>(V50-SUM(H50:N50))/5</f>
        <v>1492.5840000000001</v>
      </c>
      <c r="P50" s="3">
        <f>+O50</f>
        <v>1492.5840000000001</v>
      </c>
      <c r="Q50" s="3">
        <f t="shared" ref="Q50:S50" si="41">+P50</f>
        <v>1492.5840000000001</v>
      </c>
      <c r="R50" s="3">
        <f t="shared" si="41"/>
        <v>1492.5840000000001</v>
      </c>
      <c r="S50" s="3">
        <f t="shared" si="41"/>
        <v>1492.5840000000001</v>
      </c>
      <c r="T50" s="3">
        <f>SUM(H50:S50)</f>
        <v>17883</v>
      </c>
      <c r="V50" s="3">
        <v>17883</v>
      </c>
    </row>
    <row r="51" spans="1:26" outlineLevel="1" collapsed="1" x14ac:dyDescent="0.2">
      <c r="A51" s="1"/>
      <c r="B51" s="1"/>
      <c r="C51" s="1"/>
      <c r="D51" s="1"/>
      <c r="F51" s="5" t="s">
        <v>90</v>
      </c>
      <c r="G51" s="3">
        <f t="shared" ref="G51:T51" si="42">SUBTOTAL(9,G50:G50)</f>
        <v>18470</v>
      </c>
      <c r="H51" s="3">
        <f t="shared" si="42"/>
        <v>1537.83</v>
      </c>
      <c r="I51" s="3">
        <f t="shared" si="42"/>
        <v>1537.84</v>
      </c>
      <c r="J51" s="3">
        <f t="shared" si="42"/>
        <v>1537.83</v>
      </c>
      <c r="K51" s="3">
        <f t="shared" si="42"/>
        <v>1537.83</v>
      </c>
      <c r="L51" s="3">
        <f t="shared" si="42"/>
        <v>1544.5</v>
      </c>
      <c r="M51" s="3">
        <f t="shared" si="42"/>
        <v>1539.17</v>
      </c>
      <c r="N51" s="3">
        <f t="shared" si="42"/>
        <v>1185.08</v>
      </c>
      <c r="O51" s="3">
        <f t="shared" si="42"/>
        <v>1492.5840000000001</v>
      </c>
      <c r="P51" s="3">
        <f t="shared" si="42"/>
        <v>1492.5840000000001</v>
      </c>
      <c r="Q51" s="3">
        <f t="shared" si="42"/>
        <v>1492.5840000000001</v>
      </c>
      <c r="R51" s="3">
        <f t="shared" si="42"/>
        <v>1492.5840000000001</v>
      </c>
      <c r="S51" s="3">
        <f t="shared" si="42"/>
        <v>1492.5840000000001</v>
      </c>
      <c r="T51" s="3">
        <f t="shared" si="42"/>
        <v>17883</v>
      </c>
      <c r="Z51" s="2">
        <f>+Z41+Z48</f>
        <v>3469.1047058823533</v>
      </c>
    </row>
    <row r="52" spans="1:26" hidden="1" outlineLevel="2" x14ac:dyDescent="0.2">
      <c r="A52" s="1">
        <v>100</v>
      </c>
      <c r="B52" s="1">
        <v>4000</v>
      </c>
      <c r="C52" s="1">
        <v>7800</v>
      </c>
      <c r="D52" s="1">
        <v>350</v>
      </c>
      <c r="E52" s="2" t="s">
        <v>57</v>
      </c>
      <c r="F52" s="2" t="s">
        <v>75</v>
      </c>
      <c r="G52" s="3">
        <v>89064</v>
      </c>
      <c r="H52" s="3">
        <v>0</v>
      </c>
      <c r="I52" s="3">
        <v>2540</v>
      </c>
      <c r="J52" s="3">
        <v>2895</v>
      </c>
      <c r="K52" s="3">
        <v>0</v>
      </c>
      <c r="L52" s="3">
        <v>0</v>
      </c>
      <c r="M52" s="3">
        <v>2675</v>
      </c>
      <c r="N52" s="3">
        <v>1750</v>
      </c>
      <c r="O52" s="3">
        <f>AVERAGE(M52:N52)</f>
        <v>2212.5</v>
      </c>
      <c r="P52" s="3">
        <f>+O52</f>
        <v>2212.5</v>
      </c>
      <c r="Q52" s="3">
        <f t="shared" ref="Q52:S53" si="43">+P52</f>
        <v>2212.5</v>
      </c>
      <c r="R52" s="3">
        <f t="shared" si="43"/>
        <v>2212.5</v>
      </c>
      <c r="S52" s="3">
        <f t="shared" si="43"/>
        <v>2212.5</v>
      </c>
      <c r="T52" s="3">
        <f>SUM(H52:S52)</f>
        <v>20922.5</v>
      </c>
    </row>
    <row r="53" spans="1:26" hidden="1" outlineLevel="2" x14ac:dyDescent="0.2">
      <c r="A53" s="1">
        <v>100</v>
      </c>
      <c r="B53" s="1">
        <v>4000</v>
      </c>
      <c r="C53" s="1">
        <v>7800</v>
      </c>
      <c r="D53" s="1">
        <v>550</v>
      </c>
      <c r="E53" s="2" t="s">
        <v>58</v>
      </c>
      <c r="F53" s="2" t="s">
        <v>75</v>
      </c>
      <c r="G53" s="3">
        <v>1822</v>
      </c>
      <c r="H53" s="3">
        <v>0</v>
      </c>
      <c r="I53" s="3">
        <v>1526.63</v>
      </c>
      <c r="J53" s="3">
        <v>0</v>
      </c>
      <c r="K53" s="3">
        <v>3025.31</v>
      </c>
      <c r="L53" s="3">
        <v>878.18</v>
      </c>
      <c r="M53" s="3">
        <v>2917.24</v>
      </c>
      <c r="N53" s="3">
        <v>413.88</v>
      </c>
      <c r="O53" s="3">
        <f>AVERAGE(M53:N53)</f>
        <v>1665.56</v>
      </c>
      <c r="P53" s="3">
        <f>+O53</f>
        <v>1665.56</v>
      </c>
      <c r="Q53" s="3">
        <f t="shared" si="43"/>
        <v>1665.56</v>
      </c>
      <c r="R53" s="3">
        <f t="shared" si="43"/>
        <v>1665.56</v>
      </c>
      <c r="S53" s="3">
        <f t="shared" si="43"/>
        <v>1665.56</v>
      </c>
      <c r="T53" s="3">
        <f>SUM(H53:S53)</f>
        <v>17089.039999999997</v>
      </c>
    </row>
    <row r="54" spans="1:26" outlineLevel="1" collapsed="1" x14ac:dyDescent="0.2">
      <c r="A54" s="1"/>
      <c r="B54" s="1"/>
      <c r="C54" s="1"/>
      <c r="D54" s="1"/>
      <c r="F54" s="5" t="s">
        <v>91</v>
      </c>
      <c r="G54" s="3">
        <f t="shared" ref="G54:T54" si="44">SUBTOTAL(9,G52:G53)</f>
        <v>90886</v>
      </c>
      <c r="H54" s="3">
        <f t="shared" si="44"/>
        <v>0</v>
      </c>
      <c r="I54" s="3">
        <f t="shared" si="44"/>
        <v>4066.63</v>
      </c>
      <c r="J54" s="3">
        <f t="shared" si="44"/>
        <v>2895</v>
      </c>
      <c r="K54" s="3">
        <f t="shared" si="44"/>
        <v>3025.31</v>
      </c>
      <c r="L54" s="3">
        <f t="shared" si="44"/>
        <v>878.18</v>
      </c>
      <c r="M54" s="3">
        <f t="shared" si="44"/>
        <v>5592.24</v>
      </c>
      <c r="N54" s="3">
        <f t="shared" si="44"/>
        <v>2163.88</v>
      </c>
      <c r="O54" s="3">
        <f t="shared" si="44"/>
        <v>3878.06</v>
      </c>
      <c r="P54" s="3">
        <f t="shared" si="44"/>
        <v>3878.06</v>
      </c>
      <c r="Q54" s="3">
        <f t="shared" si="44"/>
        <v>3878.06</v>
      </c>
      <c r="R54" s="3">
        <f t="shared" si="44"/>
        <v>3878.06</v>
      </c>
      <c r="S54" s="3">
        <f t="shared" si="44"/>
        <v>3878.06</v>
      </c>
      <c r="T54" s="3">
        <f t="shared" si="44"/>
        <v>38011.539999999994</v>
      </c>
      <c r="Z54" s="2">
        <v>0.85</v>
      </c>
    </row>
    <row r="55" spans="1:26" hidden="1" outlineLevel="2" x14ac:dyDescent="0.2">
      <c r="A55" s="1">
        <v>100</v>
      </c>
      <c r="B55" s="1">
        <v>4000</v>
      </c>
      <c r="C55" s="1">
        <v>7100</v>
      </c>
      <c r="D55" s="1">
        <v>320</v>
      </c>
      <c r="E55" s="2" t="s">
        <v>42</v>
      </c>
      <c r="F55" s="2" t="s">
        <v>49</v>
      </c>
      <c r="G55" s="3">
        <v>8165</v>
      </c>
      <c r="H55" s="3">
        <v>0</v>
      </c>
      <c r="I55" s="3">
        <v>0</v>
      </c>
      <c r="J55" s="3">
        <v>4063</v>
      </c>
      <c r="K55" s="3">
        <v>1202.5</v>
      </c>
      <c r="L55" s="3">
        <v>1202.5</v>
      </c>
      <c r="M55" s="3">
        <v>0</v>
      </c>
      <c r="N55" s="3">
        <v>2405</v>
      </c>
      <c r="O55" s="3">
        <f>+L55</f>
        <v>1202.5</v>
      </c>
      <c r="P55" s="3">
        <v>0</v>
      </c>
      <c r="Q55" s="3">
        <v>0</v>
      </c>
      <c r="R55" s="3">
        <v>0</v>
      </c>
      <c r="S55" s="3">
        <v>0</v>
      </c>
      <c r="T55" s="3">
        <f>SUM(H55:S55)</f>
        <v>10075.5</v>
      </c>
    </row>
    <row r="56" spans="1:26" hidden="1" outlineLevel="2" x14ac:dyDescent="0.2">
      <c r="A56" s="1">
        <v>100</v>
      </c>
      <c r="B56" s="1">
        <v>4000</v>
      </c>
      <c r="C56" s="1">
        <v>7300</v>
      </c>
      <c r="D56" s="1">
        <v>320</v>
      </c>
      <c r="E56" s="2" t="s">
        <v>49</v>
      </c>
      <c r="F56" s="2" t="s">
        <v>49</v>
      </c>
      <c r="G56" s="3">
        <v>3171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f>SUM(H56:S56)</f>
        <v>0</v>
      </c>
    </row>
    <row r="57" spans="1:26" hidden="1" outlineLevel="2" x14ac:dyDescent="0.2">
      <c r="A57" s="1">
        <v>100</v>
      </c>
      <c r="B57" s="1">
        <v>4000</v>
      </c>
      <c r="C57" s="1">
        <v>7900</v>
      </c>
      <c r="D57" s="1">
        <v>320</v>
      </c>
      <c r="E57" s="2" t="s">
        <v>59</v>
      </c>
      <c r="F57" s="2" t="s">
        <v>49</v>
      </c>
      <c r="G57" s="3">
        <v>3070</v>
      </c>
      <c r="H57" s="3">
        <v>0</v>
      </c>
      <c r="I57" s="3">
        <v>0</v>
      </c>
      <c r="J57" s="3">
        <v>0</v>
      </c>
      <c r="K57" s="3">
        <v>1480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f>SUM(H57:S57)</f>
        <v>1480</v>
      </c>
    </row>
    <row r="58" spans="1:26" outlineLevel="1" collapsed="1" x14ac:dyDescent="0.2">
      <c r="A58" s="1"/>
      <c r="B58" s="1"/>
      <c r="C58" s="1"/>
      <c r="D58" s="1"/>
      <c r="F58" s="5" t="s">
        <v>92</v>
      </c>
      <c r="G58" s="3">
        <f t="shared" ref="G58:T58" si="45">SUBTOTAL(9,G55:G57)</f>
        <v>14406</v>
      </c>
      <c r="H58" s="3">
        <f t="shared" si="45"/>
        <v>0</v>
      </c>
      <c r="I58" s="3">
        <f t="shared" si="45"/>
        <v>0</v>
      </c>
      <c r="J58" s="3">
        <f t="shared" si="45"/>
        <v>4063</v>
      </c>
      <c r="K58" s="3">
        <f t="shared" si="45"/>
        <v>2682.5</v>
      </c>
      <c r="L58" s="3">
        <f t="shared" si="45"/>
        <v>1202.5</v>
      </c>
      <c r="M58" s="3">
        <f t="shared" si="45"/>
        <v>0</v>
      </c>
      <c r="N58" s="3">
        <f t="shared" si="45"/>
        <v>2405</v>
      </c>
      <c r="O58" s="3">
        <f t="shared" si="45"/>
        <v>1202.5</v>
      </c>
      <c r="P58" s="3">
        <f t="shared" si="45"/>
        <v>0</v>
      </c>
      <c r="Q58" s="3">
        <f t="shared" si="45"/>
        <v>0</v>
      </c>
      <c r="R58" s="3">
        <f t="shared" si="45"/>
        <v>0</v>
      </c>
      <c r="S58" s="3">
        <f t="shared" si="45"/>
        <v>0</v>
      </c>
      <c r="T58" s="3">
        <f t="shared" si="45"/>
        <v>11555.5</v>
      </c>
    </row>
    <row r="59" spans="1:26" hidden="1" outlineLevel="2" x14ac:dyDescent="0.2">
      <c r="A59" s="1">
        <v>100</v>
      </c>
      <c r="B59" s="1">
        <v>4000</v>
      </c>
      <c r="C59" s="1">
        <v>5200</v>
      </c>
      <c r="D59" s="1">
        <v>640</v>
      </c>
      <c r="E59" s="2" t="s">
        <v>34</v>
      </c>
      <c r="F59" s="2" t="s">
        <v>15</v>
      </c>
      <c r="G59" s="3">
        <v>198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f>AVERAGE(H59:N59)/5</f>
        <v>0</v>
      </c>
      <c r="P59" s="3">
        <f>+O59</f>
        <v>0</v>
      </c>
      <c r="Q59" s="3">
        <f t="shared" ref="Q59:S59" si="46">+P59</f>
        <v>0</v>
      </c>
      <c r="R59" s="3">
        <f t="shared" si="46"/>
        <v>0</v>
      </c>
      <c r="S59" s="3">
        <f t="shared" si="46"/>
        <v>0</v>
      </c>
      <c r="T59" s="3">
        <f>SUM(H59:S59)</f>
        <v>0</v>
      </c>
    </row>
    <row r="60" spans="1:26" hidden="1" outlineLevel="2" x14ac:dyDescent="0.2">
      <c r="A60" s="1">
        <v>100</v>
      </c>
      <c r="B60" s="1">
        <v>4000</v>
      </c>
      <c r="C60" s="1">
        <v>7300</v>
      </c>
      <c r="D60" s="1">
        <v>640</v>
      </c>
      <c r="E60" s="2" t="s">
        <v>53</v>
      </c>
      <c r="F60" s="2" t="s">
        <v>15</v>
      </c>
      <c r="G60" s="3">
        <v>0</v>
      </c>
      <c r="H60" s="3">
        <v>0</v>
      </c>
      <c r="I60" s="3">
        <v>0</v>
      </c>
      <c r="J60" s="3">
        <v>245.5</v>
      </c>
      <c r="K60" s="3">
        <v>0</v>
      </c>
      <c r="L60" s="3">
        <v>0</v>
      </c>
      <c r="M60" s="3">
        <v>0</v>
      </c>
      <c r="N60" s="3">
        <v>0</v>
      </c>
      <c r="O60" s="17">
        <f>AVERAGE(H60:N60)/5</f>
        <v>7.0142857142857142</v>
      </c>
      <c r="P60" s="3">
        <f t="shared" ref="P60:S60" si="47">+O60</f>
        <v>7.0142857142857142</v>
      </c>
      <c r="Q60" s="3">
        <f t="shared" si="47"/>
        <v>7.0142857142857142</v>
      </c>
      <c r="R60" s="3">
        <f t="shared" si="47"/>
        <v>7.0142857142857142</v>
      </c>
      <c r="S60" s="3">
        <f t="shared" si="47"/>
        <v>7.0142857142857142</v>
      </c>
      <c r="T60" s="3">
        <f>SUM(H60:S60)</f>
        <v>280.57142857142861</v>
      </c>
    </row>
    <row r="61" spans="1:26" hidden="1" outlineLevel="2" x14ac:dyDescent="0.2">
      <c r="A61" s="1">
        <v>100</v>
      </c>
      <c r="B61" s="1">
        <v>4000</v>
      </c>
      <c r="C61" s="1">
        <v>7900</v>
      </c>
      <c r="D61" s="1">
        <v>640</v>
      </c>
      <c r="E61" s="2" t="s">
        <v>66</v>
      </c>
      <c r="F61" s="2" t="s">
        <v>15</v>
      </c>
      <c r="G61" s="3">
        <v>0</v>
      </c>
      <c r="H61" s="3">
        <v>0</v>
      </c>
      <c r="I61" s="3">
        <v>0</v>
      </c>
      <c r="J61" s="3">
        <v>55.9</v>
      </c>
      <c r="K61" s="3">
        <v>0</v>
      </c>
      <c r="L61" s="3">
        <v>1161.8599999999999</v>
      </c>
      <c r="M61" s="3">
        <v>304</v>
      </c>
      <c r="N61" s="3">
        <v>-152</v>
      </c>
      <c r="O61" s="17">
        <f>AVERAGE(H61:N61)/5</f>
        <v>39.136000000000003</v>
      </c>
      <c r="P61" s="3">
        <f t="shared" ref="P61:S61" si="48">+O61</f>
        <v>39.136000000000003</v>
      </c>
      <c r="Q61" s="3">
        <f t="shared" si="48"/>
        <v>39.136000000000003</v>
      </c>
      <c r="R61" s="3">
        <f t="shared" si="48"/>
        <v>39.136000000000003</v>
      </c>
      <c r="S61" s="3">
        <f t="shared" si="48"/>
        <v>39.136000000000003</v>
      </c>
      <c r="T61" s="3">
        <f>SUM(H61:S61)</f>
        <v>1565.4399999999998</v>
      </c>
    </row>
    <row r="62" spans="1:26" hidden="1" outlineLevel="2" x14ac:dyDescent="0.2">
      <c r="A62" s="1">
        <v>100</v>
      </c>
      <c r="B62" s="1">
        <v>4000</v>
      </c>
      <c r="C62" s="1">
        <v>5200</v>
      </c>
      <c r="D62" s="1">
        <v>642</v>
      </c>
      <c r="E62" s="2" t="s">
        <v>35</v>
      </c>
      <c r="F62" s="2" t="s">
        <v>15</v>
      </c>
      <c r="G62" s="3">
        <v>0</v>
      </c>
      <c r="H62" s="3">
        <v>0</v>
      </c>
      <c r="I62" s="3">
        <v>1036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17">
        <f>AVERAGE(H62:N62)/5</f>
        <v>29.6</v>
      </c>
      <c r="P62" s="3">
        <f t="shared" ref="P62:S62" si="49">+O62</f>
        <v>29.6</v>
      </c>
      <c r="Q62" s="3">
        <f t="shared" si="49"/>
        <v>29.6</v>
      </c>
      <c r="R62" s="3">
        <f t="shared" si="49"/>
        <v>29.6</v>
      </c>
      <c r="S62" s="3">
        <f t="shared" si="49"/>
        <v>29.6</v>
      </c>
      <c r="T62" s="3">
        <f>SUM(H62:S62)</f>
        <v>1183.9999999999995</v>
      </c>
    </row>
    <row r="63" spans="1:26" hidden="1" outlineLevel="2" x14ac:dyDescent="0.2">
      <c r="A63" s="1">
        <v>100</v>
      </c>
      <c r="B63" s="1">
        <v>4000</v>
      </c>
      <c r="C63" s="1">
        <v>5200</v>
      </c>
      <c r="D63" s="1">
        <v>690</v>
      </c>
      <c r="E63" s="2" t="s">
        <v>36</v>
      </c>
      <c r="F63" s="2" t="s">
        <v>15</v>
      </c>
      <c r="G63" s="3">
        <v>2014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f>AVERAGE(H63:N63)/5</f>
        <v>0</v>
      </c>
      <c r="P63" s="3">
        <f t="shared" ref="P63:S63" si="50">+O63</f>
        <v>0</v>
      </c>
      <c r="Q63" s="3">
        <f t="shared" si="50"/>
        <v>0</v>
      </c>
      <c r="R63" s="3">
        <f t="shared" si="50"/>
        <v>0</v>
      </c>
      <c r="S63" s="3">
        <f t="shared" si="50"/>
        <v>0</v>
      </c>
      <c r="T63" s="3">
        <f>SUM(H63:S63)</f>
        <v>0</v>
      </c>
    </row>
    <row r="64" spans="1:26" outlineLevel="1" collapsed="1" x14ac:dyDescent="0.2">
      <c r="A64" s="1"/>
      <c r="B64" s="1"/>
      <c r="C64" s="1"/>
      <c r="D64" s="1"/>
      <c r="F64" s="5" t="s">
        <v>93</v>
      </c>
      <c r="G64" s="3">
        <f t="shared" ref="G64:T64" si="51">SUBTOTAL(9,G59:G63)</f>
        <v>2212</v>
      </c>
      <c r="H64" s="3">
        <f t="shared" si="51"/>
        <v>0</v>
      </c>
      <c r="I64" s="3">
        <f t="shared" si="51"/>
        <v>1036</v>
      </c>
      <c r="J64" s="3">
        <f t="shared" si="51"/>
        <v>301.39999999999998</v>
      </c>
      <c r="K64" s="3">
        <f t="shared" si="51"/>
        <v>0</v>
      </c>
      <c r="L64" s="3">
        <f t="shared" si="51"/>
        <v>1161.8599999999999</v>
      </c>
      <c r="M64" s="3">
        <f t="shared" si="51"/>
        <v>304</v>
      </c>
      <c r="N64" s="3">
        <f t="shared" si="51"/>
        <v>-152</v>
      </c>
      <c r="O64" s="3">
        <f t="shared" si="51"/>
        <v>75.750285714285724</v>
      </c>
      <c r="P64" s="3">
        <f t="shared" si="51"/>
        <v>75.750285714285724</v>
      </c>
      <c r="Q64" s="3">
        <f t="shared" si="51"/>
        <v>75.750285714285724</v>
      </c>
      <c r="R64" s="3">
        <f t="shared" si="51"/>
        <v>75.750285714285724</v>
      </c>
      <c r="S64" s="3">
        <f t="shared" si="51"/>
        <v>75.750285714285724</v>
      </c>
      <c r="T64" s="3">
        <f t="shared" si="51"/>
        <v>3030.011428571428</v>
      </c>
      <c r="Z64" s="2">
        <f>+Z51*Z54</f>
        <v>2948.739</v>
      </c>
    </row>
    <row r="65" spans="1:22" hidden="1" outlineLevel="2" x14ac:dyDescent="0.2">
      <c r="A65" s="1">
        <v>100</v>
      </c>
      <c r="B65" s="1">
        <v>4000</v>
      </c>
      <c r="C65" s="1">
        <v>7400</v>
      </c>
      <c r="D65" s="1">
        <v>360</v>
      </c>
      <c r="E65" s="2" t="s">
        <v>54</v>
      </c>
      <c r="F65" s="2" t="s">
        <v>76</v>
      </c>
      <c r="G65" s="3">
        <v>21000</v>
      </c>
      <c r="H65" s="3">
        <v>1750</v>
      </c>
      <c r="I65" s="3">
        <v>1750</v>
      </c>
      <c r="J65" s="3">
        <v>1750</v>
      </c>
      <c r="K65" s="3">
        <v>1750</v>
      </c>
      <c r="L65" s="3">
        <v>1750</v>
      </c>
      <c r="M65" s="3">
        <v>1750</v>
      </c>
      <c r="N65" s="3">
        <v>1750</v>
      </c>
      <c r="O65" s="3">
        <f>+N65</f>
        <v>1750</v>
      </c>
      <c r="P65" s="3">
        <f t="shared" ref="P65:S65" si="52">+O65</f>
        <v>1750</v>
      </c>
      <c r="Q65" s="3">
        <f t="shared" si="52"/>
        <v>1750</v>
      </c>
      <c r="R65" s="3">
        <f t="shared" si="52"/>
        <v>1750</v>
      </c>
      <c r="S65" s="3">
        <f t="shared" si="52"/>
        <v>1750</v>
      </c>
      <c r="T65" s="3">
        <f>SUM(H65:S65)</f>
        <v>21000</v>
      </c>
    </row>
    <row r="66" spans="1:22" outlineLevel="1" collapsed="1" x14ac:dyDescent="0.2">
      <c r="A66" s="1"/>
      <c r="B66" s="1"/>
      <c r="C66" s="1"/>
      <c r="D66" s="1"/>
      <c r="F66" s="5" t="s">
        <v>94</v>
      </c>
      <c r="G66" s="3">
        <f t="shared" ref="G66:T66" si="53">SUBTOTAL(9,G65:G65)</f>
        <v>21000</v>
      </c>
      <c r="H66" s="3">
        <f t="shared" si="53"/>
        <v>1750</v>
      </c>
      <c r="I66" s="3">
        <f t="shared" si="53"/>
        <v>1750</v>
      </c>
      <c r="J66" s="3">
        <f t="shared" si="53"/>
        <v>1750</v>
      </c>
      <c r="K66" s="3">
        <f t="shared" si="53"/>
        <v>1750</v>
      </c>
      <c r="L66" s="3">
        <f t="shared" si="53"/>
        <v>1750</v>
      </c>
      <c r="M66" s="3">
        <f t="shared" si="53"/>
        <v>1750</v>
      </c>
      <c r="N66" s="3">
        <f t="shared" si="53"/>
        <v>1750</v>
      </c>
      <c r="O66" s="3">
        <f t="shared" si="53"/>
        <v>1750</v>
      </c>
      <c r="P66" s="3">
        <f t="shared" si="53"/>
        <v>1750</v>
      </c>
      <c r="Q66" s="3">
        <f t="shared" si="53"/>
        <v>1750</v>
      </c>
      <c r="R66" s="3">
        <f t="shared" si="53"/>
        <v>1750</v>
      </c>
      <c r="S66" s="3">
        <f t="shared" si="53"/>
        <v>1750</v>
      </c>
      <c r="T66" s="3">
        <f t="shared" si="53"/>
        <v>21000</v>
      </c>
    </row>
    <row r="67" spans="1:22" hidden="1" outlineLevel="2" x14ac:dyDescent="0.2">
      <c r="A67" s="1">
        <v>100</v>
      </c>
      <c r="B67" s="1">
        <v>4000</v>
      </c>
      <c r="C67" s="1">
        <v>7900</v>
      </c>
      <c r="D67" s="1">
        <v>360</v>
      </c>
      <c r="E67" s="2" t="s">
        <v>60</v>
      </c>
      <c r="F67" s="2" t="s">
        <v>77</v>
      </c>
      <c r="G67" s="3">
        <v>1101</v>
      </c>
      <c r="H67" s="3">
        <v>520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780</v>
      </c>
      <c r="O67" s="3">
        <f t="shared" ref="O67:O73" si="54">AVERAGE(M67:N67)</f>
        <v>390</v>
      </c>
      <c r="P67" s="3">
        <f t="shared" ref="P67:S67" si="55">+O67</f>
        <v>390</v>
      </c>
      <c r="Q67" s="3">
        <f t="shared" si="55"/>
        <v>390</v>
      </c>
      <c r="R67" s="3">
        <f t="shared" si="55"/>
        <v>390</v>
      </c>
      <c r="S67" s="3">
        <f t="shared" si="55"/>
        <v>390</v>
      </c>
      <c r="T67" s="3">
        <f t="shared" ref="T67:T73" si="56">SUM(H67:S67)</f>
        <v>3250</v>
      </c>
    </row>
    <row r="68" spans="1:22" hidden="1" outlineLevel="2" x14ac:dyDescent="0.2">
      <c r="A68" s="1">
        <v>100</v>
      </c>
      <c r="B68" s="1">
        <v>4000</v>
      </c>
      <c r="C68" s="1">
        <v>7900</v>
      </c>
      <c r="D68" s="1">
        <v>370</v>
      </c>
      <c r="E68" s="2" t="s">
        <v>61</v>
      </c>
      <c r="F68" s="2" t="s">
        <v>77</v>
      </c>
      <c r="G68" s="3">
        <v>6069</v>
      </c>
      <c r="H68" s="3">
        <v>0</v>
      </c>
      <c r="I68" s="3">
        <v>352.63</v>
      </c>
      <c r="J68" s="3">
        <v>352.63</v>
      </c>
      <c r="K68" s="3">
        <v>352.63</v>
      </c>
      <c r="L68" s="3">
        <v>356.71</v>
      </c>
      <c r="M68" s="3">
        <v>356.71</v>
      </c>
      <c r="N68" s="3">
        <v>356.71</v>
      </c>
      <c r="O68" s="3">
        <f t="shared" si="54"/>
        <v>356.71</v>
      </c>
      <c r="P68" s="3">
        <f t="shared" ref="P68:S68" si="57">+O68</f>
        <v>356.71</v>
      </c>
      <c r="Q68" s="3">
        <f t="shared" si="57"/>
        <v>356.71</v>
      </c>
      <c r="R68" s="3">
        <f t="shared" si="57"/>
        <v>356.71</v>
      </c>
      <c r="S68" s="3">
        <f t="shared" si="57"/>
        <v>356.71</v>
      </c>
      <c r="T68" s="3">
        <f t="shared" si="56"/>
        <v>3911.57</v>
      </c>
    </row>
    <row r="69" spans="1:22" hidden="1" outlineLevel="2" x14ac:dyDescent="0.2">
      <c r="A69" s="1">
        <v>100</v>
      </c>
      <c r="B69" s="1">
        <v>4000</v>
      </c>
      <c r="C69" s="1">
        <v>7900</v>
      </c>
      <c r="D69" s="1">
        <v>380</v>
      </c>
      <c r="E69" s="2" t="s">
        <v>62</v>
      </c>
      <c r="F69" s="2" t="s">
        <v>77</v>
      </c>
      <c r="G69" s="3">
        <v>2827</v>
      </c>
      <c r="H69" s="3">
        <v>211.97</v>
      </c>
      <c r="I69" s="3">
        <v>0</v>
      </c>
      <c r="J69" s="3">
        <v>162.69</v>
      </c>
      <c r="K69" s="3">
        <v>130.18</v>
      </c>
      <c r="L69" s="3">
        <v>0</v>
      </c>
      <c r="M69" s="3">
        <v>0</v>
      </c>
      <c r="N69" s="3">
        <v>314.64</v>
      </c>
      <c r="O69" s="3">
        <f t="shared" si="54"/>
        <v>157.32</v>
      </c>
      <c r="P69" s="3">
        <f t="shared" ref="P69:S69" si="58">+O69</f>
        <v>157.32</v>
      </c>
      <c r="Q69" s="3">
        <f t="shared" si="58"/>
        <v>157.32</v>
      </c>
      <c r="R69" s="3">
        <f t="shared" si="58"/>
        <v>157.32</v>
      </c>
      <c r="S69" s="3">
        <f t="shared" si="58"/>
        <v>157.32</v>
      </c>
      <c r="T69" s="3">
        <f t="shared" si="56"/>
        <v>1606.0799999999997</v>
      </c>
    </row>
    <row r="70" spans="1:22" hidden="1" outlineLevel="2" x14ac:dyDescent="0.2">
      <c r="A70" s="1">
        <v>100</v>
      </c>
      <c r="B70" s="1">
        <v>4000</v>
      </c>
      <c r="C70" s="1">
        <v>7900</v>
      </c>
      <c r="D70" s="1">
        <v>390</v>
      </c>
      <c r="E70" s="2" t="s">
        <v>63</v>
      </c>
      <c r="F70" s="2" t="s">
        <v>77</v>
      </c>
      <c r="G70" s="3">
        <v>979</v>
      </c>
      <c r="H70" s="3">
        <v>57</v>
      </c>
      <c r="I70" s="3">
        <v>242.7</v>
      </c>
      <c r="J70" s="3">
        <v>57</v>
      </c>
      <c r="K70" s="3">
        <v>57</v>
      </c>
      <c r="L70" s="3">
        <v>57</v>
      </c>
      <c r="M70" s="3">
        <v>242.7</v>
      </c>
      <c r="N70" s="3">
        <v>57</v>
      </c>
      <c r="O70" s="3">
        <f t="shared" si="54"/>
        <v>149.85</v>
      </c>
      <c r="P70" s="3">
        <f t="shared" ref="P70:S70" si="59">+O70</f>
        <v>149.85</v>
      </c>
      <c r="Q70" s="3">
        <f t="shared" si="59"/>
        <v>149.85</v>
      </c>
      <c r="R70" s="3">
        <f t="shared" si="59"/>
        <v>149.85</v>
      </c>
      <c r="S70" s="3">
        <f t="shared" si="59"/>
        <v>149.85</v>
      </c>
      <c r="T70" s="3">
        <f t="shared" si="56"/>
        <v>1519.6499999999996</v>
      </c>
    </row>
    <row r="71" spans="1:22" hidden="1" outlineLevel="2" x14ac:dyDescent="0.2">
      <c r="A71" s="1">
        <v>100</v>
      </c>
      <c r="B71" s="1">
        <v>4000</v>
      </c>
      <c r="C71" s="1">
        <v>7900</v>
      </c>
      <c r="D71" s="1">
        <v>430</v>
      </c>
      <c r="E71" s="2" t="s">
        <v>64</v>
      </c>
      <c r="F71" s="2" t="s">
        <v>77</v>
      </c>
      <c r="G71" s="3">
        <v>6350</v>
      </c>
      <c r="H71" s="3">
        <v>482.83</v>
      </c>
      <c r="I71" s="3">
        <v>658.4</v>
      </c>
      <c r="J71" s="3">
        <v>976.95</v>
      </c>
      <c r="K71" s="3">
        <v>648.77</v>
      </c>
      <c r="L71" s="3">
        <v>412.01</v>
      </c>
      <c r="M71" s="3">
        <v>405.65</v>
      </c>
      <c r="N71" s="3">
        <v>546.41</v>
      </c>
      <c r="O71" s="3">
        <f t="shared" si="54"/>
        <v>476.03</v>
      </c>
      <c r="P71" s="3">
        <f t="shared" ref="P71:S71" si="60">+O71</f>
        <v>476.03</v>
      </c>
      <c r="Q71" s="3">
        <f t="shared" si="60"/>
        <v>476.03</v>
      </c>
      <c r="R71" s="3">
        <f t="shared" si="60"/>
        <v>476.03</v>
      </c>
      <c r="S71" s="3">
        <f t="shared" si="60"/>
        <v>476.03</v>
      </c>
      <c r="T71" s="3">
        <f t="shared" si="56"/>
        <v>6511.1699999999992</v>
      </c>
    </row>
    <row r="72" spans="1:22" hidden="1" outlineLevel="2" x14ac:dyDescent="0.2">
      <c r="A72" s="1">
        <v>100</v>
      </c>
      <c r="B72" s="1">
        <v>4000</v>
      </c>
      <c r="C72" s="1">
        <v>7900</v>
      </c>
      <c r="D72" s="1">
        <v>510</v>
      </c>
      <c r="E72" s="2" t="s">
        <v>65</v>
      </c>
      <c r="F72" s="2" t="s">
        <v>77</v>
      </c>
      <c r="G72" s="3">
        <v>2781</v>
      </c>
      <c r="H72" s="3">
        <v>58.57</v>
      </c>
      <c r="I72" s="3">
        <v>269.20999999999998</v>
      </c>
      <c r="J72" s="3">
        <v>441.12</v>
      </c>
      <c r="K72" s="3">
        <v>261.7</v>
      </c>
      <c r="L72" s="3">
        <v>135.77000000000001</v>
      </c>
      <c r="M72" s="3">
        <v>258.19</v>
      </c>
      <c r="N72" s="3">
        <v>85.63</v>
      </c>
      <c r="O72" s="3">
        <f t="shared" si="54"/>
        <v>171.91</v>
      </c>
      <c r="P72" s="3">
        <f t="shared" ref="P72:S72" si="61">+O72</f>
        <v>171.91</v>
      </c>
      <c r="Q72" s="3">
        <f t="shared" si="61"/>
        <v>171.91</v>
      </c>
      <c r="R72" s="3">
        <f t="shared" si="61"/>
        <v>171.91</v>
      </c>
      <c r="S72" s="3">
        <f t="shared" si="61"/>
        <v>171.91</v>
      </c>
      <c r="T72" s="3">
        <f t="shared" si="56"/>
        <v>2369.7400000000002</v>
      </c>
    </row>
    <row r="73" spans="1:22" hidden="1" outlineLevel="2" x14ac:dyDescent="0.2">
      <c r="A73" s="1">
        <v>100</v>
      </c>
      <c r="B73" s="1">
        <v>4000</v>
      </c>
      <c r="C73" s="1">
        <v>8100</v>
      </c>
      <c r="D73" s="1">
        <v>350</v>
      </c>
      <c r="E73" s="2" t="s">
        <v>67</v>
      </c>
      <c r="F73" s="2" t="s">
        <v>77</v>
      </c>
      <c r="G73" s="3">
        <v>9656</v>
      </c>
      <c r="H73" s="3">
        <v>789.72</v>
      </c>
      <c r="I73" s="3">
        <v>486.79</v>
      </c>
      <c r="J73" s="3">
        <v>453.78</v>
      </c>
      <c r="K73" s="3">
        <v>263</v>
      </c>
      <c r="L73" s="3">
        <v>301.64</v>
      </c>
      <c r="M73" s="3">
        <v>0</v>
      </c>
      <c r="N73" s="3">
        <v>0</v>
      </c>
      <c r="O73" s="3">
        <f t="shared" si="54"/>
        <v>0</v>
      </c>
      <c r="P73" s="3">
        <f t="shared" ref="P73:S73" si="62">+O73</f>
        <v>0</v>
      </c>
      <c r="Q73" s="3">
        <f t="shared" si="62"/>
        <v>0</v>
      </c>
      <c r="R73" s="3">
        <f t="shared" si="62"/>
        <v>0</v>
      </c>
      <c r="S73" s="3">
        <f t="shared" si="62"/>
        <v>0</v>
      </c>
      <c r="T73" s="3">
        <f t="shared" si="56"/>
        <v>2294.9299999999998</v>
      </c>
    </row>
    <row r="74" spans="1:22" outlineLevel="1" collapsed="1" x14ac:dyDescent="0.2">
      <c r="A74" s="1"/>
      <c r="B74" s="1"/>
      <c r="C74" s="1"/>
      <c r="D74" s="1"/>
      <c r="F74" s="5" t="s">
        <v>95</v>
      </c>
      <c r="G74" s="3">
        <f t="shared" ref="G74:T74" si="63">SUBTOTAL(9,G67:G73)</f>
        <v>29763</v>
      </c>
      <c r="H74" s="3">
        <f t="shared" si="63"/>
        <v>2120.09</v>
      </c>
      <c r="I74" s="3">
        <f t="shared" si="63"/>
        <v>2009.73</v>
      </c>
      <c r="J74" s="3">
        <f t="shared" si="63"/>
        <v>2444.17</v>
      </c>
      <c r="K74" s="3">
        <f t="shared" si="63"/>
        <v>1713.28</v>
      </c>
      <c r="L74" s="3">
        <f t="shared" si="63"/>
        <v>1263.1300000000001</v>
      </c>
      <c r="M74" s="3">
        <f t="shared" si="63"/>
        <v>1263.25</v>
      </c>
      <c r="N74" s="3">
        <f t="shared" si="63"/>
        <v>2140.39</v>
      </c>
      <c r="O74" s="3">
        <f t="shared" si="63"/>
        <v>1701.82</v>
      </c>
      <c r="P74" s="3">
        <f t="shared" si="63"/>
        <v>1701.82</v>
      </c>
      <c r="Q74" s="3">
        <f t="shared" si="63"/>
        <v>1701.82</v>
      </c>
      <c r="R74" s="3">
        <f t="shared" si="63"/>
        <v>1701.82</v>
      </c>
      <c r="S74" s="3">
        <f t="shared" si="63"/>
        <v>1701.82</v>
      </c>
      <c r="T74" s="3">
        <f t="shared" si="63"/>
        <v>21463.14</v>
      </c>
    </row>
    <row r="75" spans="1:22" hidden="1" outlineLevel="2" x14ac:dyDescent="0.2">
      <c r="A75" s="1">
        <v>100</v>
      </c>
      <c r="B75" s="1">
        <v>4000</v>
      </c>
      <c r="C75" s="1">
        <v>5200</v>
      </c>
      <c r="D75" s="1">
        <v>310</v>
      </c>
      <c r="E75" s="2" t="s">
        <v>29</v>
      </c>
      <c r="F75" s="2" t="s">
        <v>78</v>
      </c>
      <c r="G75" s="3">
        <v>39601</v>
      </c>
      <c r="H75" s="3">
        <v>756</v>
      </c>
      <c r="I75" s="3">
        <v>384</v>
      </c>
      <c r="J75" s="3">
        <v>4338.6499999999996</v>
      </c>
      <c r="K75" s="3">
        <v>2020</v>
      </c>
      <c r="L75" s="3">
        <v>5177</v>
      </c>
      <c r="M75" s="3">
        <v>1512.92</v>
      </c>
      <c r="N75" s="3">
        <v>4725</v>
      </c>
      <c r="O75" s="3">
        <f t="shared" ref="O75:O77" si="64">AVERAGE(M75:N75)</f>
        <v>3118.96</v>
      </c>
      <c r="P75" s="3">
        <f t="shared" ref="P75:S75" si="65">+O75</f>
        <v>3118.96</v>
      </c>
      <c r="Q75" s="3">
        <f t="shared" si="65"/>
        <v>3118.96</v>
      </c>
      <c r="R75" s="3">
        <f t="shared" si="65"/>
        <v>3118.96</v>
      </c>
      <c r="S75" s="3">
        <f t="shared" si="65"/>
        <v>3118.96</v>
      </c>
      <c r="T75" s="3">
        <f t="shared" ref="T75:T80" si="66">SUM(H75:S75)</f>
        <v>34508.369999999995</v>
      </c>
    </row>
    <row r="76" spans="1:22" hidden="1" outlineLevel="2" x14ac:dyDescent="0.2">
      <c r="A76" s="1">
        <v>100</v>
      </c>
      <c r="B76" s="1">
        <v>4000</v>
      </c>
      <c r="C76" s="1">
        <v>6130</v>
      </c>
      <c r="D76" s="1">
        <v>310</v>
      </c>
      <c r="E76" s="2" t="s">
        <v>29</v>
      </c>
      <c r="F76" s="2" t="s">
        <v>78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700</v>
      </c>
      <c r="M76" s="3">
        <v>0</v>
      </c>
      <c r="N76" s="3">
        <v>0</v>
      </c>
      <c r="O76" s="3">
        <f t="shared" si="64"/>
        <v>0</v>
      </c>
      <c r="P76" s="3">
        <f t="shared" ref="P76:S76" si="67">+O76</f>
        <v>0</v>
      </c>
      <c r="Q76" s="3">
        <f t="shared" si="67"/>
        <v>0</v>
      </c>
      <c r="R76" s="3">
        <f t="shared" si="67"/>
        <v>0</v>
      </c>
      <c r="S76" s="3">
        <f t="shared" si="67"/>
        <v>0</v>
      </c>
      <c r="T76" s="3">
        <f t="shared" si="66"/>
        <v>700</v>
      </c>
    </row>
    <row r="77" spans="1:22" hidden="1" outlineLevel="2" x14ac:dyDescent="0.2">
      <c r="A77" s="1">
        <v>100</v>
      </c>
      <c r="B77" s="1">
        <v>4000</v>
      </c>
      <c r="C77" s="1">
        <v>6400</v>
      </c>
      <c r="D77" s="1">
        <v>310</v>
      </c>
      <c r="E77" s="2" t="s">
        <v>40</v>
      </c>
      <c r="F77" s="2" t="s">
        <v>78</v>
      </c>
      <c r="G77" s="3">
        <v>6418</v>
      </c>
      <c r="H77" s="3">
        <v>0</v>
      </c>
      <c r="I77" s="3">
        <v>0</v>
      </c>
      <c r="J77" s="3">
        <v>2120.36</v>
      </c>
      <c r="K77" s="3">
        <v>0</v>
      </c>
      <c r="L77" s="3">
        <v>-55</v>
      </c>
      <c r="M77" s="3">
        <v>0</v>
      </c>
      <c r="N77" s="3">
        <v>1058.6500000000001</v>
      </c>
      <c r="O77" s="3">
        <f t="shared" si="64"/>
        <v>529.32500000000005</v>
      </c>
      <c r="P77" s="3">
        <f t="shared" ref="P77:S77" si="68">+O77</f>
        <v>529.32500000000005</v>
      </c>
      <c r="Q77" s="3">
        <f t="shared" si="68"/>
        <v>529.32500000000005</v>
      </c>
      <c r="R77" s="3">
        <f t="shared" si="68"/>
        <v>529.32500000000005</v>
      </c>
      <c r="S77" s="3">
        <f t="shared" si="68"/>
        <v>529.32500000000005</v>
      </c>
      <c r="T77" s="3">
        <f t="shared" si="66"/>
        <v>5770.6349999999993</v>
      </c>
    </row>
    <row r="78" spans="1:22" hidden="1" outlineLevel="2" x14ac:dyDescent="0.2">
      <c r="A78" s="1">
        <v>100</v>
      </c>
      <c r="B78" s="1">
        <v>4000</v>
      </c>
      <c r="C78" s="1">
        <v>7100</v>
      </c>
      <c r="D78" s="1">
        <v>310</v>
      </c>
      <c r="E78" s="2" t="s">
        <v>41</v>
      </c>
      <c r="F78" s="2" t="s">
        <v>78</v>
      </c>
      <c r="G78" s="3">
        <v>8080</v>
      </c>
      <c r="H78" s="3">
        <v>500</v>
      </c>
      <c r="I78" s="3">
        <v>0</v>
      </c>
      <c r="J78" s="3">
        <v>0</v>
      </c>
      <c r="K78" s="3">
        <v>7500</v>
      </c>
      <c r="L78" s="3">
        <v>0</v>
      </c>
      <c r="M78" s="3">
        <v>500</v>
      </c>
      <c r="N78" s="3">
        <v>0</v>
      </c>
      <c r="O78" s="3">
        <v>0</v>
      </c>
      <c r="P78" s="3">
        <f t="shared" ref="P78:S79" si="69">+O78</f>
        <v>0</v>
      </c>
      <c r="Q78" s="3">
        <f t="shared" si="69"/>
        <v>0</v>
      </c>
      <c r="R78" s="3">
        <f t="shared" si="69"/>
        <v>0</v>
      </c>
      <c r="S78" s="3">
        <f t="shared" si="69"/>
        <v>0</v>
      </c>
      <c r="T78" s="3">
        <f t="shared" si="66"/>
        <v>8500</v>
      </c>
    </row>
    <row r="79" spans="1:22" hidden="1" outlineLevel="2" x14ac:dyDescent="0.2">
      <c r="A79" s="1">
        <v>100</v>
      </c>
      <c r="B79" s="1">
        <v>4000</v>
      </c>
      <c r="C79" s="1">
        <v>7500</v>
      </c>
      <c r="D79" s="1">
        <v>310</v>
      </c>
      <c r="E79" s="2" t="s">
        <v>55</v>
      </c>
      <c r="F79" s="2" t="s">
        <v>78</v>
      </c>
      <c r="G79" s="3">
        <v>22794</v>
      </c>
      <c r="H79" s="3">
        <v>302.67</v>
      </c>
      <c r="I79" s="3">
        <v>829.77</v>
      </c>
      <c r="J79" s="3">
        <v>1621.71</v>
      </c>
      <c r="K79" s="3">
        <v>804.78</v>
      </c>
      <c r="L79" s="3">
        <v>502.26</v>
      </c>
      <c r="M79" s="3">
        <v>7019.06</v>
      </c>
      <c r="N79" s="3">
        <v>502.26</v>
      </c>
      <c r="O79" s="3">
        <f>(V79-SUM(H79:N79))/5</f>
        <v>980.25799999999981</v>
      </c>
      <c r="P79" s="3">
        <f>+O79</f>
        <v>980.25799999999981</v>
      </c>
      <c r="Q79" s="3">
        <f t="shared" si="69"/>
        <v>980.25799999999981</v>
      </c>
      <c r="R79" s="3">
        <f t="shared" si="69"/>
        <v>980.25799999999981</v>
      </c>
      <c r="S79" s="3">
        <f t="shared" si="69"/>
        <v>980.25799999999981</v>
      </c>
      <c r="T79" s="3">
        <f t="shared" si="66"/>
        <v>16483.8</v>
      </c>
      <c r="V79" s="3">
        <f>0.03*(V9-V50)</f>
        <v>16483.8</v>
      </c>
    </row>
    <row r="80" spans="1:22" hidden="1" outlineLevel="2" x14ac:dyDescent="0.2">
      <c r="A80" s="1">
        <v>100</v>
      </c>
      <c r="B80" s="1">
        <v>4000</v>
      </c>
      <c r="C80" s="1">
        <v>7500</v>
      </c>
      <c r="D80" s="1">
        <v>311</v>
      </c>
      <c r="E80" s="2" t="s">
        <v>56</v>
      </c>
      <c r="F80" s="2" t="s">
        <v>78</v>
      </c>
      <c r="G80" s="3">
        <v>4868</v>
      </c>
      <c r="H80" s="3">
        <v>0</v>
      </c>
      <c r="I80" s="3">
        <v>0</v>
      </c>
      <c r="J80" s="3">
        <v>1058.19</v>
      </c>
      <c r="K80" s="3">
        <v>0</v>
      </c>
      <c r="L80" s="3">
        <v>0</v>
      </c>
      <c r="M80" s="3">
        <v>1399.73</v>
      </c>
      <c r="N80" s="3">
        <v>0</v>
      </c>
      <c r="O80" s="3">
        <f>AVERAGE(H80:N80)</f>
        <v>351.13142857142856</v>
      </c>
      <c r="P80" s="3">
        <f t="shared" ref="P80:S80" si="70">+O80</f>
        <v>351.13142857142856</v>
      </c>
      <c r="Q80" s="3">
        <f t="shared" si="70"/>
        <v>351.13142857142856</v>
      </c>
      <c r="R80" s="3">
        <f t="shared" si="70"/>
        <v>351.13142857142856</v>
      </c>
      <c r="S80" s="3">
        <f t="shared" si="70"/>
        <v>351.13142857142856</v>
      </c>
      <c r="T80" s="3">
        <f t="shared" si="66"/>
        <v>4213.5771428571425</v>
      </c>
    </row>
    <row r="81" spans="1:26" outlineLevel="1" collapsed="1" x14ac:dyDescent="0.2">
      <c r="A81" s="1"/>
      <c r="B81" s="1"/>
      <c r="C81" s="1"/>
      <c r="D81" s="1"/>
      <c r="F81" s="5" t="s">
        <v>96</v>
      </c>
      <c r="G81" s="3">
        <f t="shared" ref="G81:T81" si="71">SUBTOTAL(9,G75:G80)</f>
        <v>81761</v>
      </c>
      <c r="H81" s="3">
        <f t="shared" si="71"/>
        <v>1558.67</v>
      </c>
      <c r="I81" s="3">
        <f t="shared" si="71"/>
        <v>1213.77</v>
      </c>
      <c r="J81" s="3">
        <f t="shared" si="71"/>
        <v>9138.91</v>
      </c>
      <c r="K81" s="3">
        <f t="shared" si="71"/>
        <v>10324.780000000001</v>
      </c>
      <c r="L81" s="3">
        <f t="shared" si="71"/>
        <v>6324.26</v>
      </c>
      <c r="M81" s="3">
        <f t="shared" si="71"/>
        <v>10431.709999999999</v>
      </c>
      <c r="N81" s="3">
        <f t="shared" si="71"/>
        <v>6285.91</v>
      </c>
      <c r="O81" s="3">
        <f t="shared" si="71"/>
        <v>4979.6744285714285</v>
      </c>
      <c r="P81" s="3">
        <f t="shared" si="71"/>
        <v>4979.6744285714285</v>
      </c>
      <c r="Q81" s="3">
        <f t="shared" si="71"/>
        <v>4979.6744285714285</v>
      </c>
      <c r="R81" s="3">
        <f t="shared" si="71"/>
        <v>4979.6744285714285</v>
      </c>
      <c r="S81" s="3">
        <f t="shared" si="71"/>
        <v>4979.6744285714285</v>
      </c>
      <c r="T81" s="3">
        <f t="shared" si="71"/>
        <v>70176.382142857139</v>
      </c>
      <c r="Z81" s="2">
        <f>+Z41</f>
        <v>1835.6035650435401</v>
      </c>
    </row>
    <row r="82" spans="1:26" hidden="1" outlineLevel="2" x14ac:dyDescent="0.2">
      <c r="A82" s="1">
        <v>100</v>
      </c>
      <c r="B82" s="1">
        <v>4000</v>
      </c>
      <c r="C82" s="1">
        <v>5200</v>
      </c>
      <c r="D82" s="1">
        <v>315</v>
      </c>
      <c r="E82" s="2" t="s">
        <v>18</v>
      </c>
      <c r="F82" s="2" t="s">
        <v>79</v>
      </c>
      <c r="G82" s="3">
        <v>883</v>
      </c>
      <c r="H82" s="3">
        <v>497.25</v>
      </c>
      <c r="I82" s="3">
        <v>4668.46</v>
      </c>
      <c r="J82" s="3">
        <v>105.95</v>
      </c>
      <c r="K82" s="3">
        <v>0</v>
      </c>
      <c r="L82" s="3">
        <v>123.62</v>
      </c>
      <c r="M82" s="3">
        <v>193.62</v>
      </c>
      <c r="N82" s="3">
        <v>0</v>
      </c>
      <c r="O82" s="3">
        <f t="shared" ref="O82:O87" si="72">AVERAGE(M82:N82)</f>
        <v>96.81</v>
      </c>
      <c r="P82" s="3">
        <f t="shared" ref="P82:S82" si="73">+O82</f>
        <v>96.81</v>
      </c>
      <c r="Q82" s="3">
        <f t="shared" si="73"/>
        <v>96.81</v>
      </c>
      <c r="R82" s="3">
        <f t="shared" si="73"/>
        <v>96.81</v>
      </c>
      <c r="S82" s="3">
        <f t="shared" si="73"/>
        <v>96.81</v>
      </c>
      <c r="T82" s="3">
        <f t="shared" ref="T82:T87" si="74">SUM(H82:S82)</f>
        <v>6072.9500000000016</v>
      </c>
    </row>
    <row r="83" spans="1:26" hidden="1" outlineLevel="2" x14ac:dyDescent="0.2">
      <c r="A83" s="1">
        <v>100</v>
      </c>
      <c r="B83" s="1">
        <v>4000</v>
      </c>
      <c r="C83" s="1">
        <v>5200</v>
      </c>
      <c r="D83" s="1">
        <v>330</v>
      </c>
      <c r="E83" s="2" t="s">
        <v>30</v>
      </c>
      <c r="F83" s="2" t="s">
        <v>79</v>
      </c>
      <c r="G83" s="3">
        <v>104643</v>
      </c>
      <c r="H83" s="3">
        <v>9545.31</v>
      </c>
      <c r="I83" s="3">
        <v>4982.2700000000004</v>
      </c>
      <c r="J83" s="3">
        <v>4342.3599999999997</v>
      </c>
      <c r="K83" s="3">
        <v>3251.73</v>
      </c>
      <c r="L83" s="3">
        <v>38695.910000000003</v>
      </c>
      <c r="M83" s="3">
        <v>11429.74</v>
      </c>
      <c r="N83" s="3">
        <v>3945.09</v>
      </c>
      <c r="O83" s="3">
        <f t="shared" si="72"/>
        <v>7687.415</v>
      </c>
      <c r="P83" s="3">
        <f t="shared" ref="P83:S83" si="75">+O83</f>
        <v>7687.415</v>
      </c>
      <c r="Q83" s="3">
        <f t="shared" si="75"/>
        <v>7687.415</v>
      </c>
      <c r="R83" s="3">
        <f t="shared" si="75"/>
        <v>7687.415</v>
      </c>
      <c r="S83" s="3">
        <f t="shared" si="75"/>
        <v>7687.415</v>
      </c>
      <c r="T83" s="3">
        <f t="shared" si="74"/>
        <v>114629.48499999997</v>
      </c>
    </row>
    <row r="84" spans="1:26" hidden="1" outlineLevel="2" x14ac:dyDescent="0.2">
      <c r="A84" s="1">
        <v>100</v>
      </c>
      <c r="B84" s="1">
        <v>4000</v>
      </c>
      <c r="C84" s="1">
        <v>5200</v>
      </c>
      <c r="D84" s="1">
        <v>390</v>
      </c>
      <c r="E84" s="2" t="s">
        <v>31</v>
      </c>
      <c r="F84" s="2" t="s">
        <v>79</v>
      </c>
      <c r="G84" s="3">
        <v>8465</v>
      </c>
      <c r="H84" s="3">
        <v>0</v>
      </c>
      <c r="I84" s="3">
        <v>24.8</v>
      </c>
      <c r="J84" s="3">
        <v>3067.87</v>
      </c>
      <c r="K84" s="3">
        <v>1950.15</v>
      </c>
      <c r="L84" s="3">
        <v>4041.17</v>
      </c>
      <c r="M84" s="3">
        <v>329.59</v>
      </c>
      <c r="N84" s="3">
        <v>244.39</v>
      </c>
      <c r="O84" s="3">
        <f t="shared" si="72"/>
        <v>286.99</v>
      </c>
      <c r="P84" s="3">
        <f t="shared" ref="P84:S84" si="76">+O84</f>
        <v>286.99</v>
      </c>
      <c r="Q84" s="3">
        <f t="shared" si="76"/>
        <v>286.99</v>
      </c>
      <c r="R84" s="3">
        <f t="shared" si="76"/>
        <v>286.99</v>
      </c>
      <c r="S84" s="3">
        <f t="shared" si="76"/>
        <v>286.99</v>
      </c>
      <c r="T84" s="3">
        <f t="shared" si="74"/>
        <v>11092.919999999998</v>
      </c>
    </row>
    <row r="85" spans="1:26" hidden="1" outlineLevel="2" x14ac:dyDescent="0.2">
      <c r="A85" s="1">
        <v>100</v>
      </c>
      <c r="B85" s="1">
        <v>4000</v>
      </c>
      <c r="C85" s="1">
        <v>5200</v>
      </c>
      <c r="D85" s="1">
        <v>510</v>
      </c>
      <c r="E85" s="2" t="s">
        <v>32</v>
      </c>
      <c r="F85" s="2" t="s">
        <v>79</v>
      </c>
      <c r="G85" s="3">
        <v>61766</v>
      </c>
      <c r="H85" s="3">
        <v>658.25</v>
      </c>
      <c r="I85" s="3">
        <v>1249.74</v>
      </c>
      <c r="J85" s="3">
        <v>7338.25</v>
      </c>
      <c r="K85" s="3">
        <v>5459.24</v>
      </c>
      <c r="L85" s="3">
        <v>6766.43</v>
      </c>
      <c r="M85" s="3">
        <v>9897.8799999999992</v>
      </c>
      <c r="N85" s="3">
        <v>9446.19</v>
      </c>
      <c r="O85" s="3">
        <f t="shared" si="72"/>
        <v>9672.0349999999999</v>
      </c>
      <c r="P85" s="3">
        <f t="shared" ref="P85:S85" si="77">+O85</f>
        <v>9672.0349999999999</v>
      </c>
      <c r="Q85" s="3">
        <f t="shared" si="77"/>
        <v>9672.0349999999999</v>
      </c>
      <c r="R85" s="3">
        <f t="shared" si="77"/>
        <v>9672.0349999999999</v>
      </c>
      <c r="S85" s="3">
        <f t="shared" si="77"/>
        <v>9672.0349999999999</v>
      </c>
      <c r="T85" s="3">
        <f t="shared" si="74"/>
        <v>89176.155000000013</v>
      </c>
    </row>
    <row r="86" spans="1:26" hidden="1" outlineLevel="2" x14ac:dyDescent="0.2">
      <c r="A86" s="1">
        <v>100</v>
      </c>
      <c r="B86" s="1">
        <v>4000</v>
      </c>
      <c r="C86" s="1">
        <v>5200</v>
      </c>
      <c r="D86" s="1">
        <v>520</v>
      </c>
      <c r="E86" s="2" t="s">
        <v>33</v>
      </c>
      <c r="F86" s="2" t="s">
        <v>79</v>
      </c>
      <c r="G86" s="3">
        <v>109</v>
      </c>
      <c r="H86" s="3">
        <v>0</v>
      </c>
      <c r="I86" s="3">
        <v>0</v>
      </c>
      <c r="J86" s="3">
        <v>316.25</v>
      </c>
      <c r="K86" s="3">
        <v>0</v>
      </c>
      <c r="L86" s="3">
        <v>0</v>
      </c>
      <c r="M86" s="3">
        <v>0</v>
      </c>
      <c r="N86" s="3">
        <v>0</v>
      </c>
      <c r="O86" s="3">
        <f t="shared" si="72"/>
        <v>0</v>
      </c>
      <c r="P86" s="3">
        <f t="shared" ref="P86:S86" si="78">+O86</f>
        <v>0</v>
      </c>
      <c r="Q86" s="3">
        <f t="shared" si="78"/>
        <v>0</v>
      </c>
      <c r="R86" s="3">
        <f t="shared" si="78"/>
        <v>0</v>
      </c>
      <c r="S86" s="3">
        <f t="shared" si="78"/>
        <v>0</v>
      </c>
      <c r="T86" s="3">
        <f t="shared" si="74"/>
        <v>316.25</v>
      </c>
    </row>
    <row r="87" spans="1:26" hidden="1" outlineLevel="2" x14ac:dyDescent="0.2">
      <c r="A87" s="1">
        <v>100</v>
      </c>
      <c r="B87" s="1">
        <v>4000</v>
      </c>
      <c r="C87" s="1">
        <v>5200</v>
      </c>
      <c r="D87" s="1">
        <v>750</v>
      </c>
      <c r="E87" s="2" t="s">
        <v>37</v>
      </c>
      <c r="F87" s="2" t="s">
        <v>79</v>
      </c>
      <c r="G87" s="3">
        <v>4102</v>
      </c>
      <c r="H87" s="3">
        <v>96.6</v>
      </c>
      <c r="I87" s="3">
        <v>278.37</v>
      </c>
      <c r="J87" s="3">
        <v>1563.25</v>
      </c>
      <c r="K87" s="3">
        <v>1239</v>
      </c>
      <c r="L87" s="3">
        <v>1834</v>
      </c>
      <c r="M87" s="3">
        <v>1462.4</v>
      </c>
      <c r="N87" s="3">
        <v>866.8</v>
      </c>
      <c r="O87" s="3">
        <f t="shared" si="72"/>
        <v>1164.5999999999999</v>
      </c>
      <c r="P87" s="3">
        <f t="shared" ref="P87:S87" si="79">+O87</f>
        <v>1164.5999999999999</v>
      </c>
      <c r="Q87" s="3">
        <f t="shared" si="79"/>
        <v>1164.5999999999999</v>
      </c>
      <c r="R87" s="3">
        <f t="shared" si="79"/>
        <v>1164.5999999999999</v>
      </c>
      <c r="S87" s="3">
        <f t="shared" si="79"/>
        <v>1164.5999999999999</v>
      </c>
      <c r="T87" s="3">
        <f t="shared" si="74"/>
        <v>13163.420000000002</v>
      </c>
    </row>
    <row r="88" spans="1:26" outlineLevel="1" collapsed="1" x14ac:dyDescent="0.2">
      <c r="A88" s="1"/>
      <c r="B88" s="1"/>
      <c r="C88" s="1"/>
      <c r="D88" s="1"/>
      <c r="F88" s="5" t="s">
        <v>97</v>
      </c>
      <c r="G88" s="3">
        <f t="shared" ref="G88:T88" si="80">SUBTOTAL(9,G82:G87)</f>
        <v>179968</v>
      </c>
      <c r="H88" s="3">
        <f t="shared" si="80"/>
        <v>10797.41</v>
      </c>
      <c r="I88" s="3">
        <f t="shared" si="80"/>
        <v>11203.64</v>
      </c>
      <c r="J88" s="3">
        <f t="shared" si="80"/>
        <v>16733.93</v>
      </c>
      <c r="K88" s="3">
        <f t="shared" si="80"/>
        <v>11900.119999999999</v>
      </c>
      <c r="L88" s="3">
        <f t="shared" si="80"/>
        <v>51461.130000000005</v>
      </c>
      <c r="M88" s="3">
        <f t="shared" si="80"/>
        <v>23313.230000000003</v>
      </c>
      <c r="N88" s="3">
        <f t="shared" si="80"/>
        <v>14502.470000000001</v>
      </c>
      <c r="O88" s="3">
        <f t="shared" si="80"/>
        <v>18907.849999999999</v>
      </c>
      <c r="P88" s="3">
        <f t="shared" si="80"/>
        <v>18907.849999999999</v>
      </c>
      <c r="Q88" s="3">
        <f t="shared" si="80"/>
        <v>18907.849999999999</v>
      </c>
      <c r="R88" s="3">
        <f t="shared" si="80"/>
        <v>18907.849999999999</v>
      </c>
      <c r="S88" s="3">
        <f t="shared" si="80"/>
        <v>18907.849999999999</v>
      </c>
      <c r="T88" s="3">
        <f t="shared" si="80"/>
        <v>234451.18000000002</v>
      </c>
      <c r="Z88" s="2">
        <v>0.85</v>
      </c>
    </row>
    <row r="89" spans="1:26" hidden="1" outlineLevel="2" x14ac:dyDescent="0.2">
      <c r="A89" s="1">
        <v>100</v>
      </c>
      <c r="B89" s="1">
        <v>4000</v>
      </c>
      <c r="C89" s="1">
        <v>7100</v>
      </c>
      <c r="D89" s="1">
        <v>730</v>
      </c>
      <c r="E89" s="2" t="s">
        <v>44</v>
      </c>
      <c r="F89" s="2" t="s">
        <v>80</v>
      </c>
      <c r="G89" s="3">
        <v>22103</v>
      </c>
      <c r="H89" s="3">
        <v>1106.33</v>
      </c>
      <c r="I89" s="3">
        <v>824.98</v>
      </c>
      <c r="J89" s="3">
        <v>1272.4100000000001</v>
      </c>
      <c r="K89" s="3">
        <v>965.58</v>
      </c>
      <c r="L89" s="3">
        <v>837.33</v>
      </c>
      <c r="M89" s="3">
        <v>1050.49</v>
      </c>
      <c r="N89" s="3">
        <v>1463.32</v>
      </c>
      <c r="O89" s="3">
        <f t="shared" ref="O89:O95" si="81">AVERAGE(M89:N89)</f>
        <v>1256.905</v>
      </c>
      <c r="P89" s="3">
        <f t="shared" ref="P89:S89" si="82">+O89</f>
        <v>1256.905</v>
      </c>
      <c r="Q89" s="3">
        <f t="shared" si="82"/>
        <v>1256.905</v>
      </c>
      <c r="R89" s="3">
        <f t="shared" si="82"/>
        <v>1256.905</v>
      </c>
      <c r="S89" s="3">
        <f t="shared" si="82"/>
        <v>1256.905</v>
      </c>
      <c r="T89" s="3">
        <f t="shared" ref="T89:T95" si="83">SUM(H89:S89)</f>
        <v>13804.965000000002</v>
      </c>
    </row>
    <row r="90" spans="1:26" hidden="1" outlineLevel="2" x14ac:dyDescent="0.2">
      <c r="A90" s="1">
        <v>100</v>
      </c>
      <c r="B90" s="1">
        <v>4000</v>
      </c>
      <c r="C90" s="1">
        <v>7100</v>
      </c>
      <c r="D90" s="1">
        <v>795</v>
      </c>
      <c r="E90" s="2" t="s">
        <v>46</v>
      </c>
      <c r="F90" s="2" t="s">
        <v>80</v>
      </c>
      <c r="G90" s="3">
        <v>269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f t="shared" si="81"/>
        <v>0</v>
      </c>
      <c r="P90" s="3">
        <f t="shared" ref="P90:S90" si="84">+O90</f>
        <v>0</v>
      </c>
      <c r="Q90" s="3">
        <f t="shared" si="84"/>
        <v>0</v>
      </c>
      <c r="R90" s="3">
        <f t="shared" si="84"/>
        <v>0</v>
      </c>
      <c r="S90" s="3">
        <f t="shared" si="84"/>
        <v>0</v>
      </c>
      <c r="T90" s="3">
        <f t="shared" si="83"/>
        <v>0</v>
      </c>
    </row>
    <row r="91" spans="1:26" hidden="1" outlineLevel="2" x14ac:dyDescent="0.2">
      <c r="A91" s="1">
        <v>100</v>
      </c>
      <c r="B91" s="1">
        <v>4000</v>
      </c>
      <c r="C91" s="1">
        <v>7300</v>
      </c>
      <c r="D91" s="1">
        <v>330</v>
      </c>
      <c r="E91" s="2" t="s">
        <v>43</v>
      </c>
      <c r="F91" s="2" t="s">
        <v>80</v>
      </c>
      <c r="G91" s="3">
        <v>7181</v>
      </c>
      <c r="H91" s="3">
        <v>3450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f t="shared" si="81"/>
        <v>0</v>
      </c>
      <c r="P91" s="3">
        <f t="shared" ref="P91:S91" si="85">+O91</f>
        <v>0</v>
      </c>
      <c r="Q91" s="3">
        <f t="shared" si="85"/>
        <v>0</v>
      </c>
      <c r="R91" s="3">
        <f t="shared" si="85"/>
        <v>0</v>
      </c>
      <c r="S91" s="3">
        <f t="shared" si="85"/>
        <v>0</v>
      </c>
      <c r="T91" s="3">
        <f t="shared" si="83"/>
        <v>3450</v>
      </c>
    </row>
    <row r="92" spans="1:26" hidden="1" outlineLevel="2" x14ac:dyDescent="0.2">
      <c r="A92" s="1">
        <v>100</v>
      </c>
      <c r="B92" s="1">
        <v>4000</v>
      </c>
      <c r="C92" s="1">
        <v>7300</v>
      </c>
      <c r="D92" s="1">
        <v>370</v>
      </c>
      <c r="E92" s="2" t="s">
        <v>50</v>
      </c>
      <c r="F92" s="2" t="s">
        <v>80</v>
      </c>
      <c r="G92" s="3">
        <v>1775</v>
      </c>
      <c r="H92" s="3">
        <v>0</v>
      </c>
      <c r="I92" s="3">
        <v>75.47</v>
      </c>
      <c r="J92" s="3">
        <v>637.79999999999995</v>
      </c>
      <c r="K92" s="3">
        <v>405.8</v>
      </c>
      <c r="L92" s="3">
        <v>40</v>
      </c>
      <c r="M92" s="3">
        <v>157.61000000000001</v>
      </c>
      <c r="N92" s="3">
        <v>138.25</v>
      </c>
      <c r="O92" s="3">
        <f t="shared" si="81"/>
        <v>147.93</v>
      </c>
      <c r="P92" s="3">
        <f t="shared" ref="P92:S92" si="86">+O92</f>
        <v>147.93</v>
      </c>
      <c r="Q92" s="3">
        <f t="shared" si="86"/>
        <v>147.93</v>
      </c>
      <c r="R92" s="3">
        <f t="shared" si="86"/>
        <v>147.93</v>
      </c>
      <c r="S92" s="3">
        <f t="shared" si="86"/>
        <v>147.93</v>
      </c>
      <c r="T92" s="3">
        <f t="shared" si="83"/>
        <v>2194.58</v>
      </c>
    </row>
    <row r="93" spans="1:26" hidden="1" outlineLevel="2" x14ac:dyDescent="0.2">
      <c r="A93" s="1">
        <v>100</v>
      </c>
      <c r="B93" s="1">
        <v>4000</v>
      </c>
      <c r="C93" s="1">
        <v>7300</v>
      </c>
      <c r="D93" s="1">
        <v>390</v>
      </c>
      <c r="E93" s="2" t="s">
        <v>51</v>
      </c>
      <c r="F93" s="2" t="s">
        <v>80</v>
      </c>
      <c r="G93" s="3">
        <v>5782</v>
      </c>
      <c r="H93" s="3">
        <v>0</v>
      </c>
      <c r="I93" s="3">
        <v>0</v>
      </c>
      <c r="J93" s="3">
        <v>0</v>
      </c>
      <c r="K93" s="3">
        <v>130.13</v>
      </c>
      <c r="L93" s="3">
        <v>0</v>
      </c>
      <c r="M93" s="3">
        <v>393.45</v>
      </c>
      <c r="N93" s="3">
        <v>0</v>
      </c>
      <c r="O93" s="3">
        <f t="shared" si="81"/>
        <v>196.72499999999999</v>
      </c>
      <c r="P93" s="3">
        <f t="shared" ref="P93:S93" si="87">+O93</f>
        <v>196.72499999999999</v>
      </c>
      <c r="Q93" s="3">
        <f t="shared" si="87"/>
        <v>196.72499999999999</v>
      </c>
      <c r="R93" s="3">
        <f t="shared" si="87"/>
        <v>196.72499999999999</v>
      </c>
      <c r="S93" s="3">
        <f t="shared" si="87"/>
        <v>196.72499999999999</v>
      </c>
      <c r="T93" s="3">
        <f t="shared" si="83"/>
        <v>1507.2049999999997</v>
      </c>
    </row>
    <row r="94" spans="1:26" hidden="1" outlineLevel="2" x14ac:dyDescent="0.2">
      <c r="A94" s="1">
        <v>100</v>
      </c>
      <c r="B94" s="1">
        <v>4000</v>
      </c>
      <c r="C94" s="1">
        <v>7300</v>
      </c>
      <c r="D94" s="1">
        <v>510</v>
      </c>
      <c r="E94" s="2" t="s">
        <v>52</v>
      </c>
      <c r="F94" s="2" t="s">
        <v>80</v>
      </c>
      <c r="G94" s="3">
        <v>4777</v>
      </c>
      <c r="H94" s="3">
        <v>319.29000000000002</v>
      </c>
      <c r="I94" s="3">
        <v>919.94</v>
      </c>
      <c r="J94" s="3">
        <v>1129.22</v>
      </c>
      <c r="K94" s="3">
        <v>734.49</v>
      </c>
      <c r="L94" s="3">
        <v>427.61</v>
      </c>
      <c r="M94" s="3">
        <v>1004.45</v>
      </c>
      <c r="N94" s="3">
        <v>260.83</v>
      </c>
      <c r="O94" s="3">
        <f t="shared" si="81"/>
        <v>632.64</v>
      </c>
      <c r="P94" s="3">
        <f t="shared" ref="P94:S94" si="88">+O94</f>
        <v>632.64</v>
      </c>
      <c r="Q94" s="3">
        <f t="shared" si="88"/>
        <v>632.64</v>
      </c>
      <c r="R94" s="3">
        <f t="shared" si="88"/>
        <v>632.64</v>
      </c>
      <c r="S94" s="3">
        <f t="shared" si="88"/>
        <v>632.64</v>
      </c>
      <c r="T94" s="3">
        <f t="shared" si="83"/>
        <v>7959.0300000000016</v>
      </c>
    </row>
    <row r="95" spans="1:26" hidden="1" outlineLevel="2" x14ac:dyDescent="0.2">
      <c r="A95" s="1">
        <v>100</v>
      </c>
      <c r="B95" s="1">
        <v>4000</v>
      </c>
      <c r="C95" s="1">
        <v>9100</v>
      </c>
      <c r="D95" s="1">
        <v>705</v>
      </c>
      <c r="E95" s="2" t="s">
        <v>20</v>
      </c>
      <c r="F95" s="2" t="s">
        <v>80</v>
      </c>
      <c r="G95" s="3">
        <v>4438</v>
      </c>
      <c r="H95" s="3">
        <v>767.09</v>
      </c>
      <c r="I95" s="3">
        <v>375</v>
      </c>
      <c r="J95" s="3">
        <v>1933</v>
      </c>
      <c r="K95" s="3">
        <v>400</v>
      </c>
      <c r="L95" s="3">
        <v>242.5</v>
      </c>
      <c r="M95" s="3">
        <v>100</v>
      </c>
      <c r="N95" s="3">
        <v>100</v>
      </c>
      <c r="O95" s="3">
        <f t="shared" si="81"/>
        <v>100</v>
      </c>
      <c r="P95" s="3">
        <f t="shared" ref="P95:S95" si="89">+O95</f>
        <v>100</v>
      </c>
      <c r="Q95" s="3">
        <f t="shared" si="89"/>
        <v>100</v>
      </c>
      <c r="R95" s="3">
        <f t="shared" si="89"/>
        <v>100</v>
      </c>
      <c r="S95" s="3">
        <f t="shared" si="89"/>
        <v>100</v>
      </c>
      <c r="T95" s="3">
        <f t="shared" si="83"/>
        <v>4417.59</v>
      </c>
    </row>
    <row r="96" spans="1:26" outlineLevel="1" collapsed="1" x14ac:dyDescent="0.2">
      <c r="A96" s="1"/>
      <c r="B96" s="1"/>
      <c r="C96" s="1"/>
      <c r="D96" s="1"/>
      <c r="F96" s="5" t="s">
        <v>98</v>
      </c>
      <c r="G96" s="3">
        <f t="shared" ref="G96:T96" si="90">SUBTOTAL(9,G89:G95)</f>
        <v>46325</v>
      </c>
      <c r="H96" s="3">
        <f t="shared" si="90"/>
        <v>5642.71</v>
      </c>
      <c r="I96" s="3">
        <f t="shared" si="90"/>
        <v>2195.3900000000003</v>
      </c>
      <c r="J96" s="3">
        <f t="shared" si="90"/>
        <v>4972.43</v>
      </c>
      <c r="K96" s="3">
        <f t="shared" si="90"/>
        <v>2636</v>
      </c>
      <c r="L96" s="3">
        <f t="shared" si="90"/>
        <v>1547.44</v>
      </c>
      <c r="M96" s="3">
        <f t="shared" si="90"/>
        <v>2706</v>
      </c>
      <c r="N96" s="3">
        <f t="shared" si="90"/>
        <v>1962.3999999999999</v>
      </c>
      <c r="O96" s="3">
        <f t="shared" si="90"/>
        <v>2334.1999999999998</v>
      </c>
      <c r="P96" s="3">
        <f t="shared" si="90"/>
        <v>2334.1999999999998</v>
      </c>
      <c r="Q96" s="3">
        <f t="shared" si="90"/>
        <v>2334.1999999999998</v>
      </c>
      <c r="R96" s="3">
        <f t="shared" si="90"/>
        <v>2334.1999999999998</v>
      </c>
      <c r="S96" s="3">
        <f t="shared" si="90"/>
        <v>2334.1999999999998</v>
      </c>
      <c r="T96" s="3">
        <f t="shared" si="90"/>
        <v>33333.37000000001</v>
      </c>
    </row>
    <row r="97" spans="1:26" x14ac:dyDescent="0.2">
      <c r="A97" s="1"/>
      <c r="B97" s="1"/>
      <c r="C97" s="1"/>
      <c r="D97" s="1"/>
      <c r="F97" s="5" t="s">
        <v>102</v>
      </c>
      <c r="G97" s="6">
        <f t="shared" ref="G97:T97" si="91">SUBTOTAL(9,G26:G95)</f>
        <v>867487</v>
      </c>
      <c r="H97" s="6">
        <f t="shared" si="91"/>
        <v>43174.759999999995</v>
      </c>
      <c r="I97" s="6">
        <f t="shared" si="91"/>
        <v>57350.19999999999</v>
      </c>
      <c r="J97" s="6">
        <f t="shared" si="91"/>
        <v>80436.98</v>
      </c>
      <c r="K97" s="6">
        <f t="shared" si="91"/>
        <v>72227.13</v>
      </c>
      <c r="L97" s="6">
        <f t="shared" si="91"/>
        <v>105174.91</v>
      </c>
      <c r="M97" s="6">
        <f t="shared" si="91"/>
        <v>81483.92</v>
      </c>
      <c r="N97" s="6">
        <f t="shared" si="91"/>
        <v>69348.280000000013</v>
      </c>
      <c r="O97" s="6">
        <f t="shared" si="91"/>
        <v>73327.778714285712</v>
      </c>
      <c r="P97" s="6">
        <f t="shared" si="91"/>
        <v>72125.248714285714</v>
      </c>
      <c r="Q97" s="6">
        <f t="shared" si="91"/>
        <v>72125.248714285714</v>
      </c>
      <c r="R97" s="6">
        <f t="shared" si="91"/>
        <v>72125.248714285714</v>
      </c>
      <c r="S97" s="6">
        <f t="shared" si="91"/>
        <v>72125.248714285714</v>
      </c>
      <c r="T97" s="6">
        <f t="shared" si="91"/>
        <v>871024.95357142854</v>
      </c>
      <c r="Z97" s="2">
        <f>+Z81*Z88</f>
        <v>1560.2630302870091</v>
      </c>
    </row>
    <row r="98" spans="1:26" x14ac:dyDescent="0.2">
      <c r="A98" s="1"/>
      <c r="B98" s="1"/>
      <c r="C98" s="1"/>
      <c r="D98" s="1"/>
    </row>
    <row r="99" spans="1:26" x14ac:dyDescent="0.2">
      <c r="A99" s="1"/>
      <c r="B99" s="1"/>
      <c r="C99" s="1"/>
      <c r="D99" s="1"/>
      <c r="F99" s="7" t="s">
        <v>103</v>
      </c>
      <c r="G99" s="3">
        <f>+G22-G97</f>
        <v>3997</v>
      </c>
      <c r="H99" s="40">
        <f t="shared" ref="H99:T99" si="92">+H22-H97</f>
        <v>12833.030000000006</v>
      </c>
      <c r="I99" s="40">
        <f t="shared" si="92"/>
        <v>-2362.0499999999956</v>
      </c>
      <c r="J99" s="40">
        <f t="shared" si="92"/>
        <v>16229.960000000006</v>
      </c>
      <c r="K99" s="40">
        <f t="shared" si="92"/>
        <v>2891.6199999999953</v>
      </c>
      <c r="L99" s="40">
        <f t="shared" si="92"/>
        <v>-50231.700000000004</v>
      </c>
      <c r="M99" s="40">
        <f t="shared" si="92"/>
        <v>16905.470000000016</v>
      </c>
      <c r="N99" s="40">
        <f t="shared" si="92"/>
        <v>-56286.970000000016</v>
      </c>
      <c r="O99" s="40">
        <f t="shared" si="92"/>
        <v>-24375.286651123948</v>
      </c>
      <c r="P99" s="40">
        <f t="shared" si="92"/>
        <v>12536.698348876045</v>
      </c>
      <c r="Q99" s="40">
        <f t="shared" si="92"/>
        <v>-23172.756651123949</v>
      </c>
      <c r="R99" s="40">
        <f t="shared" si="92"/>
        <v>-23172.756651123949</v>
      </c>
      <c r="S99" s="40">
        <f t="shared" si="92"/>
        <v>12536.698348876045</v>
      </c>
      <c r="T99" s="40">
        <f t="shared" si="92"/>
        <v>-105668.0432556197</v>
      </c>
    </row>
    <row r="100" spans="1:26" x14ac:dyDescent="0.2">
      <c r="A100" s="1"/>
      <c r="B100" s="1"/>
      <c r="C100" s="1"/>
      <c r="D100" s="1"/>
      <c r="F100" s="2" t="s">
        <v>81</v>
      </c>
      <c r="Z100" s="2">
        <f>+Z48</f>
        <v>1633.5011408388129</v>
      </c>
    </row>
    <row r="101" spans="1:26" hidden="1" outlineLevel="2" x14ac:dyDescent="0.2">
      <c r="A101" s="1">
        <v>100</v>
      </c>
      <c r="B101" s="1">
        <v>1123</v>
      </c>
      <c r="C101" s="1">
        <v>0</v>
      </c>
      <c r="D101" s="1">
        <v>0</v>
      </c>
      <c r="E101" s="2" t="s">
        <v>1</v>
      </c>
      <c r="F101" s="2" t="s">
        <v>99</v>
      </c>
      <c r="G101" s="3">
        <v>0</v>
      </c>
      <c r="H101" s="3">
        <v>1000</v>
      </c>
      <c r="I101" s="3">
        <v>0</v>
      </c>
      <c r="J101" s="3">
        <v>-750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f t="shared" ref="T101:T110" si="93">SUM(H101:S101)</f>
        <v>250</v>
      </c>
    </row>
    <row r="102" spans="1:26" hidden="1" outlineLevel="2" x14ac:dyDescent="0.2">
      <c r="A102" s="1">
        <v>100</v>
      </c>
      <c r="B102" s="1">
        <v>1130</v>
      </c>
      <c r="C102" s="1">
        <v>0</v>
      </c>
      <c r="D102" s="1">
        <v>0</v>
      </c>
      <c r="E102" s="2" t="s">
        <v>2</v>
      </c>
      <c r="F102" s="2" t="s">
        <v>99</v>
      </c>
      <c r="G102" s="3">
        <v>0</v>
      </c>
      <c r="H102" s="3">
        <v>41664.5</v>
      </c>
      <c r="I102" s="3">
        <v>24094.5</v>
      </c>
      <c r="J102" s="3">
        <v>28113.33</v>
      </c>
      <c r="K102" s="3">
        <v>24927.5</v>
      </c>
      <c r="L102" s="3">
        <v>35004.839999999997</v>
      </c>
      <c r="M102" s="3">
        <v>-151799.84</v>
      </c>
      <c r="N102" s="3">
        <v>-2029.83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f t="shared" si="93"/>
        <v>-25.000000000012733</v>
      </c>
    </row>
    <row r="103" spans="1:26" hidden="1" outlineLevel="2" x14ac:dyDescent="0.2">
      <c r="A103" s="1">
        <v>100</v>
      </c>
      <c r="B103" s="1">
        <v>1131</v>
      </c>
      <c r="C103" s="1">
        <v>0</v>
      </c>
      <c r="D103" s="1">
        <v>0</v>
      </c>
      <c r="E103" s="2" t="s">
        <v>3</v>
      </c>
      <c r="F103" s="2" t="s">
        <v>99</v>
      </c>
      <c r="G103" s="3">
        <v>0</v>
      </c>
      <c r="H103" s="3">
        <v>0</v>
      </c>
      <c r="I103" s="3">
        <v>1694</v>
      </c>
      <c r="J103" s="3">
        <v>-869</v>
      </c>
      <c r="K103" s="3">
        <v>4</v>
      </c>
      <c r="L103" s="3">
        <v>1</v>
      </c>
      <c r="M103" s="3">
        <v>-206</v>
      </c>
      <c r="N103" s="3">
        <v>-3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f t="shared" si="93"/>
        <v>621</v>
      </c>
    </row>
    <row r="104" spans="1:26" hidden="1" outlineLevel="2" x14ac:dyDescent="0.2">
      <c r="A104" s="1">
        <v>100</v>
      </c>
      <c r="B104" s="1">
        <v>1132</v>
      </c>
      <c r="C104" s="1">
        <v>0</v>
      </c>
      <c r="D104" s="1">
        <v>0</v>
      </c>
      <c r="E104" s="2" t="s">
        <v>4</v>
      </c>
      <c r="F104" s="2" t="s">
        <v>99</v>
      </c>
      <c r="G104" s="3">
        <v>0</v>
      </c>
      <c r="H104" s="3">
        <v>-12806.3</v>
      </c>
      <c r="I104" s="3">
        <v>0</v>
      </c>
      <c r="J104" s="3">
        <v>8789.66</v>
      </c>
      <c r="K104" s="3">
        <v>-8789.66</v>
      </c>
      <c r="L104" s="3">
        <v>0</v>
      </c>
      <c r="M104" s="3">
        <v>16459.900000000001</v>
      </c>
      <c r="N104" s="3">
        <v>-16459.900000000001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f t="shared" si="93"/>
        <v>-12806.3</v>
      </c>
    </row>
    <row r="105" spans="1:26" hidden="1" outlineLevel="2" x14ac:dyDescent="0.2">
      <c r="A105" s="1">
        <v>100</v>
      </c>
      <c r="B105" s="1">
        <v>1134</v>
      </c>
      <c r="C105" s="1">
        <v>0</v>
      </c>
      <c r="D105" s="1">
        <v>0</v>
      </c>
      <c r="E105" s="2" t="s">
        <v>5</v>
      </c>
      <c r="F105" s="2" t="s">
        <v>99</v>
      </c>
      <c r="G105" s="3">
        <v>0</v>
      </c>
      <c r="H105" s="3">
        <v>0</v>
      </c>
      <c r="I105" s="3">
        <v>0</v>
      </c>
      <c r="J105" s="3">
        <v>17530.55</v>
      </c>
      <c r="K105" s="3">
        <v>-9175.7999999999993</v>
      </c>
      <c r="L105" s="3">
        <v>0</v>
      </c>
      <c r="M105" s="3">
        <v>-2818.45</v>
      </c>
      <c r="N105" s="3">
        <v>0</v>
      </c>
      <c r="O105" s="3">
        <f>(-SUM(H105:N105)-9175)/5</f>
        <v>-2942.2599999999998</v>
      </c>
      <c r="P105" s="3">
        <f>+O105</f>
        <v>-2942.2599999999998</v>
      </c>
      <c r="Q105" s="3">
        <f t="shared" ref="Q105:S105" si="94">+P105</f>
        <v>-2942.2599999999998</v>
      </c>
      <c r="R105" s="3">
        <f t="shared" si="94"/>
        <v>-2942.2599999999998</v>
      </c>
      <c r="S105" s="3">
        <f t="shared" si="94"/>
        <v>-2942.2599999999998</v>
      </c>
      <c r="T105" s="3">
        <f t="shared" si="93"/>
        <v>-9174.9999999999982</v>
      </c>
    </row>
    <row r="106" spans="1:26" hidden="1" outlineLevel="2" x14ac:dyDescent="0.2">
      <c r="A106" s="1">
        <v>100</v>
      </c>
      <c r="B106" s="1">
        <v>1230</v>
      </c>
      <c r="C106" s="1">
        <v>0</v>
      </c>
      <c r="D106" s="1">
        <v>0</v>
      </c>
      <c r="E106" s="2" t="s">
        <v>6</v>
      </c>
      <c r="F106" s="2" t="s">
        <v>99</v>
      </c>
      <c r="G106" s="3">
        <v>0</v>
      </c>
      <c r="H106" s="3">
        <v>0</v>
      </c>
      <c r="I106" s="3">
        <v>0</v>
      </c>
      <c r="J106" s="3">
        <v>0</v>
      </c>
      <c r="K106" s="3">
        <v>909.68</v>
      </c>
      <c r="L106" s="3">
        <v>-909.68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f t="shared" si="93"/>
        <v>0</v>
      </c>
    </row>
    <row r="107" spans="1:26" hidden="1" outlineLevel="2" x14ac:dyDescent="0.2">
      <c r="A107" s="1">
        <v>100</v>
      </c>
      <c r="B107" s="1">
        <v>2105</v>
      </c>
      <c r="C107" s="1">
        <v>0</v>
      </c>
      <c r="D107" s="1">
        <v>0</v>
      </c>
      <c r="E107" s="2" t="s">
        <v>7</v>
      </c>
      <c r="F107" s="2" t="s">
        <v>99</v>
      </c>
      <c r="G107" s="3">
        <v>0</v>
      </c>
      <c r="H107" s="3">
        <v>0</v>
      </c>
      <c r="I107" s="3">
        <v>0</v>
      </c>
      <c r="J107" s="3">
        <v>-3376.92</v>
      </c>
      <c r="K107" s="3">
        <v>3376.92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f t="shared" si="93"/>
        <v>0</v>
      </c>
    </row>
    <row r="108" spans="1:26" hidden="1" outlineLevel="2" x14ac:dyDescent="0.2">
      <c r="A108" s="1">
        <v>100</v>
      </c>
      <c r="B108" s="1">
        <v>2106</v>
      </c>
      <c r="C108" s="1">
        <v>0</v>
      </c>
      <c r="D108" s="1">
        <v>0</v>
      </c>
      <c r="E108" s="2" t="s">
        <v>8</v>
      </c>
      <c r="F108" s="2" t="s">
        <v>99</v>
      </c>
      <c r="G108" s="3">
        <v>0</v>
      </c>
      <c r="H108" s="3">
        <v>489.23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f t="shared" si="93"/>
        <v>489.23</v>
      </c>
    </row>
    <row r="109" spans="1:26" hidden="1" outlineLevel="2" x14ac:dyDescent="0.2">
      <c r="A109" s="1">
        <v>100</v>
      </c>
      <c r="B109" s="1">
        <v>2120</v>
      </c>
      <c r="C109" s="1">
        <v>0</v>
      </c>
      <c r="D109" s="1">
        <v>0</v>
      </c>
      <c r="E109" s="2" t="s">
        <v>9</v>
      </c>
      <c r="F109" s="2" t="s">
        <v>99</v>
      </c>
      <c r="G109" s="3">
        <v>0</v>
      </c>
      <c r="H109" s="3">
        <v>8826.6299999999992</v>
      </c>
      <c r="I109" s="3">
        <v>-307.33</v>
      </c>
      <c r="J109" s="3">
        <v>-4321.57</v>
      </c>
      <c r="K109" s="3">
        <v>-3548.21</v>
      </c>
      <c r="L109" s="3">
        <v>6668.08</v>
      </c>
      <c r="M109" s="3">
        <v>-9402.8700000000008</v>
      </c>
      <c r="N109" s="3">
        <v>7964.57</v>
      </c>
      <c r="O109" s="3">
        <f>-SUM(H109:N109)/5</f>
        <v>-1175.8599999999997</v>
      </c>
      <c r="P109" s="3">
        <f>+O109</f>
        <v>-1175.8599999999997</v>
      </c>
      <c r="Q109" s="3">
        <f t="shared" ref="Q109:S110" si="95">+P109</f>
        <v>-1175.8599999999997</v>
      </c>
      <c r="R109" s="3">
        <f t="shared" si="95"/>
        <v>-1175.8599999999997</v>
      </c>
      <c r="S109" s="3">
        <f t="shared" si="95"/>
        <v>-1175.8599999999997</v>
      </c>
      <c r="T109" s="3">
        <f t="shared" si="93"/>
        <v>0</v>
      </c>
    </row>
    <row r="110" spans="1:26" hidden="1" outlineLevel="2" x14ac:dyDescent="0.2">
      <c r="A110" s="1">
        <v>100</v>
      </c>
      <c r="B110" s="1">
        <v>2130</v>
      </c>
      <c r="C110" s="1">
        <v>0</v>
      </c>
      <c r="D110" s="1">
        <v>0</v>
      </c>
      <c r="E110" s="2" t="s">
        <v>10</v>
      </c>
      <c r="F110" s="2" t="s">
        <v>99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-12297.17</v>
      </c>
      <c r="O110" s="3">
        <f>-SUM(H110:N110)/5</f>
        <v>2459.4340000000002</v>
      </c>
      <c r="P110" s="3">
        <f>+O110</f>
        <v>2459.4340000000002</v>
      </c>
      <c r="Q110" s="3">
        <f t="shared" si="95"/>
        <v>2459.4340000000002</v>
      </c>
      <c r="R110" s="3">
        <f t="shared" si="95"/>
        <v>2459.4340000000002</v>
      </c>
      <c r="S110" s="3">
        <f t="shared" si="95"/>
        <v>2459.4340000000002</v>
      </c>
      <c r="T110" s="3">
        <f t="shared" si="93"/>
        <v>0</v>
      </c>
    </row>
    <row r="111" spans="1:26" hidden="1" outlineLevel="1" collapsed="1" x14ac:dyDescent="0.2">
      <c r="A111" s="1"/>
      <c r="B111" s="1"/>
      <c r="C111" s="1"/>
      <c r="D111" s="1"/>
      <c r="F111" s="5" t="s">
        <v>100</v>
      </c>
      <c r="G111" s="3">
        <f t="shared" ref="G111:T111" si="96">SUBTOTAL(9,G101:G110)</f>
        <v>0</v>
      </c>
      <c r="H111" s="3">
        <f t="shared" si="96"/>
        <v>39174.06</v>
      </c>
      <c r="I111" s="3">
        <f t="shared" si="96"/>
        <v>25481.17</v>
      </c>
      <c r="J111" s="3">
        <f t="shared" si="96"/>
        <v>45116.05000000001</v>
      </c>
      <c r="K111" s="3">
        <f t="shared" si="96"/>
        <v>7704.4300000000012</v>
      </c>
      <c r="L111" s="3">
        <f t="shared" si="96"/>
        <v>40764.239999999998</v>
      </c>
      <c r="M111" s="3">
        <f t="shared" si="96"/>
        <v>-147767.26</v>
      </c>
      <c r="N111" s="3">
        <f t="shared" si="96"/>
        <v>-22825.33</v>
      </c>
      <c r="O111" s="3">
        <f t="shared" si="96"/>
        <v>-1658.6859999999988</v>
      </c>
      <c r="P111" s="3">
        <f t="shared" si="96"/>
        <v>-1658.6859999999988</v>
      </c>
      <c r="Q111" s="3">
        <f t="shared" si="96"/>
        <v>-1658.6859999999988</v>
      </c>
      <c r="R111" s="3">
        <f t="shared" si="96"/>
        <v>-1658.6859999999988</v>
      </c>
      <c r="S111" s="3">
        <f t="shared" si="96"/>
        <v>-1658.6859999999988</v>
      </c>
      <c r="T111" s="3">
        <f t="shared" si="96"/>
        <v>-20646.070000000011</v>
      </c>
    </row>
    <row r="112" spans="1:26" collapsed="1" x14ac:dyDescent="0.2">
      <c r="A112" s="1"/>
      <c r="B112" s="1"/>
      <c r="C112" s="1"/>
      <c r="D112" s="1"/>
      <c r="F112" s="5" t="s">
        <v>100</v>
      </c>
      <c r="G112" s="3">
        <f>-G111</f>
        <v>0</v>
      </c>
      <c r="H112" s="3">
        <f t="shared" ref="H112:T112" si="97">-H111</f>
        <v>-39174.06</v>
      </c>
      <c r="I112" s="3">
        <f t="shared" si="97"/>
        <v>-25481.17</v>
      </c>
      <c r="J112" s="3">
        <f t="shared" si="97"/>
        <v>-45116.05000000001</v>
      </c>
      <c r="K112" s="3">
        <f t="shared" si="97"/>
        <v>-7704.4300000000012</v>
      </c>
      <c r="L112" s="3">
        <f t="shared" si="97"/>
        <v>-40764.239999999998</v>
      </c>
      <c r="M112" s="3">
        <f t="shared" si="97"/>
        <v>147767.26</v>
      </c>
      <c r="N112" s="3">
        <f t="shared" si="97"/>
        <v>22825.33</v>
      </c>
      <c r="O112" s="3">
        <f t="shared" si="97"/>
        <v>1658.6859999999988</v>
      </c>
      <c r="P112" s="3">
        <f t="shared" si="97"/>
        <v>1658.6859999999988</v>
      </c>
      <c r="Q112" s="3">
        <f t="shared" si="97"/>
        <v>1658.6859999999988</v>
      </c>
      <c r="R112" s="3">
        <f t="shared" si="97"/>
        <v>1658.6859999999988</v>
      </c>
      <c r="S112" s="3">
        <f t="shared" si="97"/>
        <v>1658.6859999999988</v>
      </c>
      <c r="T112" s="3">
        <f t="shared" si="97"/>
        <v>20646.070000000011</v>
      </c>
      <c r="Z112" s="2">
        <v>0.85</v>
      </c>
    </row>
    <row r="114" spans="6:26" ht="14.1" customHeight="1" x14ac:dyDescent="0.2">
      <c r="F114" s="8" t="s">
        <v>104</v>
      </c>
      <c r="G114" s="8"/>
      <c r="H114" s="9">
        <v>346437.86</v>
      </c>
      <c r="I114" s="9">
        <f>+H116</f>
        <v>320096.83</v>
      </c>
      <c r="J114" s="9">
        <f>+I116</f>
        <v>292253.61000000004</v>
      </c>
      <c r="K114" s="9">
        <f t="shared" ref="K114:R114" si="98">+J116</f>
        <v>263367.52</v>
      </c>
      <c r="L114" s="9">
        <f>+K116</f>
        <v>258554.71000000002</v>
      </c>
      <c r="M114" s="9">
        <f t="shared" si="98"/>
        <v>167558.77000000002</v>
      </c>
      <c r="N114" s="9">
        <f t="shared" si="98"/>
        <v>332231.50000000006</v>
      </c>
      <c r="O114" s="9">
        <f>+N116</f>
        <v>298769.86000000004</v>
      </c>
      <c r="P114" s="9">
        <f t="shared" si="98"/>
        <v>276053.25934887608</v>
      </c>
      <c r="Q114" s="9">
        <f>+P116</f>
        <v>290248.64369775209</v>
      </c>
      <c r="R114" s="9">
        <f t="shared" si="98"/>
        <v>268734.57304662815</v>
      </c>
      <c r="S114" s="9">
        <f>+R116</f>
        <v>247220.50239550421</v>
      </c>
      <c r="T114" s="9">
        <f>H114</f>
        <v>346437.86</v>
      </c>
      <c r="Z114" s="2">
        <f>+Z100*Z112</f>
        <v>1388.4759697129909</v>
      </c>
    </row>
    <row r="115" spans="6:26" x14ac:dyDescent="0.2">
      <c r="F115" s="11"/>
      <c r="G115" s="11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6:26" ht="14.1" customHeight="1" thickBot="1" x14ac:dyDescent="0.25">
      <c r="F116" s="11" t="s">
        <v>105</v>
      </c>
      <c r="G116" s="11"/>
      <c r="H116" s="13">
        <f>+H99+H112+H114</f>
        <v>320096.83</v>
      </c>
      <c r="I116" s="13">
        <f t="shared" ref="I116:T116" si="99">+I99+I112+I114</f>
        <v>292253.61000000004</v>
      </c>
      <c r="J116" s="13">
        <f t="shared" si="99"/>
        <v>263367.52</v>
      </c>
      <c r="K116" s="13">
        <f t="shared" si="99"/>
        <v>258554.71000000002</v>
      </c>
      <c r="L116" s="13">
        <f t="shared" si="99"/>
        <v>167558.77000000002</v>
      </c>
      <c r="M116" s="13">
        <f t="shared" si="99"/>
        <v>332231.50000000006</v>
      </c>
      <c r="N116" s="13">
        <f t="shared" si="99"/>
        <v>298769.86000000004</v>
      </c>
      <c r="O116" s="13">
        <f t="shared" si="99"/>
        <v>276053.25934887608</v>
      </c>
      <c r="P116" s="13">
        <f t="shared" si="99"/>
        <v>290248.64369775209</v>
      </c>
      <c r="Q116" s="13">
        <f t="shared" si="99"/>
        <v>268734.57304662815</v>
      </c>
      <c r="R116" s="13">
        <f t="shared" si="99"/>
        <v>247220.50239550421</v>
      </c>
      <c r="S116" s="13">
        <f t="shared" si="99"/>
        <v>261415.88674438026</v>
      </c>
      <c r="T116" s="13">
        <f t="shared" si="99"/>
        <v>261415.88674438029</v>
      </c>
    </row>
    <row r="117" spans="6:26" ht="12" thickTop="1" x14ac:dyDescent="0.2"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</row>
  </sheetData>
  <sheetProtection password="E92F" sheet="1" objects="1" scenarios="1"/>
  <sortState ref="A63:T75">
    <sortCondition ref="C63:C75"/>
    <sortCondition ref="D63:D75"/>
    <sortCondition ref="A63:A75"/>
  </sortState>
  <mergeCells count="2">
    <mergeCell ref="O5:S5"/>
    <mergeCell ref="H5:N5"/>
  </mergeCells>
  <printOptions horizontalCentered="1"/>
  <pageMargins left="0" right="0" top="0.5" bottom="0.5" header="0" footer="0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Cash Flow</vt:lpstr>
      <vt:lpstr>Budget!Print_Titles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Scott</dc:creator>
  <cp:lastModifiedBy>Gary Scott</cp:lastModifiedBy>
  <cp:lastPrinted>2016-02-15T18:39:20Z</cp:lastPrinted>
  <dcterms:created xsi:type="dcterms:W3CDTF">2016-02-09T19:10:52Z</dcterms:created>
  <dcterms:modified xsi:type="dcterms:W3CDTF">2016-02-15T18:42:35Z</dcterms:modified>
</cp:coreProperties>
</file>